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owntime log" sheetId="1" state="visible" r:id="rId1"/>
    <sheet name="Reasons" sheetId="2" state="visible" r:id="rId2"/>
    <sheet name="Summary" sheetId="3" state="visible" r:id="rId3"/>
    <sheet name="How to use" sheetId="4" state="visible" r:id="rId4"/>
  </sheets>
  <definedNames>
    <definedName name="_xlnm._FilterDatabase" localSheetId="0" hidden="1">'Downtime log'!$A$4:$K$504</definedName>
    <definedName name="_xlnm.Print_Titles" localSheetId="0">'Downtime log'!$4:$4</definedName>
    <definedName name="_xlnm.Print_Titles" localSheetId="1">'Reasons'!$5:$5</definedName>
  </definedNames>
  <calcPr calcId="124519" fullCalcOnLoad="1"/>
</workbook>
</file>

<file path=xl/styles.xml><?xml version="1.0" encoding="utf-8"?>
<styleSheet xmlns="http://schemas.openxmlformats.org/spreadsheetml/2006/main">
  <numFmts count="6">
    <numFmt numFmtId="164" formatCode="0.000"/>
    <numFmt numFmtId="165" formatCode="yyyy-mm-dd"/>
    <numFmt numFmtId="166" formatCode="ddd d mmm yyyy"/>
    <numFmt numFmtId="167" formatCode="hh:mm"/>
    <numFmt numFmtId="168" formatCode="0.0%"/>
    <numFmt numFmtId="169" formatCode="0.0"/>
  </numFmts>
  <fonts count="10">
    <font>
      <name val="Calibri"/>
      <family val="2"/>
      <color theme="1"/>
      <sz val="11"/>
      <scheme val="minor"/>
    </font>
    <font>
      <name val="Calibri"/>
      <b val="1"/>
      <color rgb="000B6B63"/>
      <sz val="16"/>
    </font>
    <font>
      <name val="Calibri"/>
      <color rgb="000B8177"/>
      <sz val="10"/>
      <u val="single"/>
    </font>
    <font>
      <name val="Calibri"/>
      <i val="1"/>
      <color rgb="00586675"/>
      <sz val="10"/>
    </font>
    <font>
      <name val="Calibri"/>
      <b val="1"/>
      <color rgb="00FFFFFF"/>
      <sz val="10"/>
    </font>
    <font>
      <name val="Calibri"/>
      <color rgb="000F1720"/>
      <sz val="11"/>
    </font>
    <font>
      <name val="Calibri"/>
      <color rgb="00334353"/>
      <sz val="11"/>
    </font>
    <font>
      <name val="Calibri"/>
      <b val="1"/>
      <color rgb="000F1720"/>
      <sz val="11"/>
    </font>
    <font>
      <name val="Calibri"/>
      <b val="1"/>
      <color rgb="008A4B00"/>
      <sz val="11"/>
    </font>
    <font>
      <name val="Calibri"/>
      <b val="1"/>
      <color rgb="000E151F"/>
      <sz val="13"/>
    </font>
  </fonts>
  <fills count="9">
    <fill>
      <patternFill/>
    </fill>
    <fill>
      <patternFill patternType="gray125"/>
    </fill>
    <fill>
      <patternFill patternType="solid">
        <fgColor rgb="000E151F"/>
      </patternFill>
    </fill>
    <fill>
      <patternFill patternType="solid">
        <fgColor rgb="00FFFFFF"/>
      </patternFill>
    </fill>
    <fill>
      <patternFill patternType="solid">
        <fgColor rgb="00EEF2F6"/>
      </patternFill>
    </fill>
    <fill>
      <patternFill patternType="solid">
        <fgColor rgb="00FFEFC7"/>
      </patternFill>
    </fill>
    <fill>
      <patternFill patternType="solid">
        <fgColor rgb="00FDE7D2"/>
      </patternFill>
    </fill>
    <fill>
      <patternFill patternType="solid">
        <fgColor rgb="00FFF8E6"/>
      </patternFill>
    </fill>
    <fill>
      <patternFill patternType="solid">
        <fgColor rgb="00DDF3F0"/>
      </patternFill>
    </fill>
  </fills>
  <borders count="2">
    <border>
      <left/>
      <right/>
      <top/>
      <bottom/>
      <diagonal/>
    </border>
    <border>
      <left style="thin">
        <color rgb="00D6DDE8"/>
      </left>
      <right style="thin">
        <color rgb="00D6DDE8"/>
      </right>
      <top style="thin">
        <color rgb="00D6DDE8"/>
      </top>
      <bottom style="thin">
        <color rgb="00D6DDE8"/>
      </bottom>
    </border>
  </borders>
  <cellStyleXfs count="1">
    <xf numFmtId="0" fontId="0" fillId="0" borderId="0"/>
  </cellStyleXfs>
  <cellXfs count="42">
    <xf numFmtId="0" fontId="0" fillId="0" borderId="0" pivotButton="0" quotePrefix="0" xfId="0"/>
    <xf numFmtId="0" fontId="1" fillId="0" borderId="0" pivotButton="0" quotePrefix="0" xfId="0"/>
    <xf numFmtId="0" fontId="3" fillId="0" borderId="0" pivotButton="0" quotePrefix="0" xfId="0"/>
    <xf numFmtId="0" fontId="2" fillId="0" borderId="0" pivotButton="0" quotePrefix="0" xfId="0"/>
    <xf numFmtId="0" fontId="8" fillId="5" borderId="0" applyAlignment="1" pivotButton="0" quotePrefix="0" xfId="0">
      <alignment vertical="center" wrapText="1"/>
    </xf>
    <xf numFmtId="0" fontId="4" fillId="2" borderId="1" applyAlignment="1" pivotButton="0" quotePrefix="0" xfId="0">
      <alignment horizontal="center" vertical="center" wrapText="1"/>
    </xf>
    <xf numFmtId="166" fontId="5" fillId="3" borderId="1" pivotButton="0" quotePrefix="0" xfId="0"/>
    <xf numFmtId="0" fontId="5" fillId="3" borderId="1" applyAlignment="1" pivotButton="0" quotePrefix="0" xfId="0">
      <alignment horizontal="center"/>
    </xf>
    <xf numFmtId="0" fontId="5" fillId="3" borderId="1" pivotButton="0" quotePrefix="0" xfId="0"/>
    <xf numFmtId="167" fontId="5" fillId="3" borderId="1" applyAlignment="1" pivotButton="0" quotePrefix="0" xfId="0">
      <alignment horizontal="center"/>
    </xf>
    <xf numFmtId="3" fontId="6" fillId="4" borderId="1" applyAlignment="1" pivotButton="0" quotePrefix="0" xfId="0">
      <alignment horizontal="right"/>
    </xf>
    <xf numFmtId="0" fontId="6" fillId="4" borderId="1" pivotButton="0" quotePrefix="0" xfId="0"/>
    <xf numFmtId="3" fontId="6" fillId="4" borderId="1" pivotButton="0" quotePrefix="0" xfId="0"/>
    <xf numFmtId="164" fontId="6" fillId="4" borderId="1" pivotButton="0" quotePrefix="0" xfId="0"/>
    <xf numFmtId="0" fontId="7" fillId="3" borderId="1" applyAlignment="1" pivotButton="0" quotePrefix="0" xfId="0">
      <alignment vertical="top"/>
    </xf>
    <xf numFmtId="0" fontId="5" fillId="3" borderId="1" applyAlignment="1" pivotButton="0" quotePrefix="0" xfId="0">
      <alignment horizontal="center" vertical="top"/>
    </xf>
    <xf numFmtId="0" fontId="5" fillId="3" borderId="1" applyAlignment="1" pivotButton="0" quotePrefix="0" xfId="0">
      <alignment vertical="top" wrapText="1"/>
    </xf>
    <xf numFmtId="0" fontId="9" fillId="0" borderId="0" pivotButton="0" quotePrefix="0" xfId="0"/>
    <xf numFmtId="3" fontId="7" fillId="4" borderId="1" applyAlignment="1" pivotButton="0" quotePrefix="0" xfId="0">
      <alignment horizontal="right"/>
    </xf>
    <xf numFmtId="168" fontId="7" fillId="4" borderId="1" applyAlignment="1" pivotButton="0" quotePrefix="0" xfId="0">
      <alignment horizontal="right"/>
    </xf>
    <xf numFmtId="169" fontId="7" fillId="4" borderId="1" applyAlignment="1" pivotButton="0" quotePrefix="0" xfId="0">
      <alignment horizontal="right"/>
    </xf>
    <xf numFmtId="0" fontId="7" fillId="4" borderId="1" applyAlignment="1" pivotButton="0" quotePrefix="0" xfId="0">
      <alignment horizontal="right"/>
    </xf>
    <xf numFmtId="0" fontId="5" fillId="6" borderId="1" applyAlignment="1" pivotButton="0" quotePrefix="0" xfId="0">
      <alignment horizontal="center"/>
    </xf>
    <xf numFmtId="0" fontId="6" fillId="6" borderId="1" pivotButton="0" quotePrefix="0" xfId="0"/>
    <xf numFmtId="3" fontId="6" fillId="6" borderId="1" pivotButton="0" quotePrefix="0" xfId="0"/>
    <xf numFmtId="168" fontId="6" fillId="6" borderId="1" pivotButton="0" quotePrefix="0" xfId="0"/>
    <xf numFmtId="0" fontId="6" fillId="6" borderId="1" applyAlignment="1" pivotButton="0" quotePrefix="0" xfId="0">
      <alignment horizontal="center"/>
    </xf>
    <xf numFmtId="3" fontId="0" fillId="0" borderId="0" pivotButton="0" quotePrefix="0" xfId="0"/>
    <xf numFmtId="9" fontId="0" fillId="0" borderId="0" pivotButton="0" quotePrefix="0" xfId="0"/>
    <xf numFmtId="168" fontId="6" fillId="4" borderId="1" pivotButton="0" quotePrefix="0" xfId="0"/>
    <xf numFmtId="0" fontId="6" fillId="4" borderId="1" applyAlignment="1" pivotButton="0" quotePrefix="0" xfId="0">
      <alignment horizontal="center"/>
    </xf>
    <xf numFmtId="0" fontId="3" fillId="0" borderId="0" applyAlignment="1" pivotButton="0" quotePrefix="0" xfId="0">
      <alignment vertical="top" wrapText="1"/>
    </xf>
    <xf numFmtId="0" fontId="5" fillId="7" borderId="1" pivotButton="0" quotePrefix="0" xfId="0"/>
    <xf numFmtId="3" fontId="5" fillId="7" borderId="1" pivotButton="0" quotePrefix="0" xfId="0"/>
    <xf numFmtId="169" fontId="6" fillId="4" borderId="1" pivotButton="0" quotePrefix="0" xfId="0"/>
    <xf numFmtId="0" fontId="7" fillId="8" borderId="1" pivotButton="0" quotePrefix="0" xfId="0"/>
    <xf numFmtId="3" fontId="7" fillId="8" borderId="1" pivotButton="0" quotePrefix="0" xfId="0"/>
    <xf numFmtId="169" fontId="7" fillId="8" borderId="1" pivotButton="0" quotePrefix="0" xfId="0"/>
    <xf numFmtId="168" fontId="7" fillId="8" borderId="1" pivotButton="0" quotePrefix="0" xfId="0"/>
    <xf numFmtId="0" fontId="9"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Pareto: top 10 reasons by stop time</a:t>
            </a:r>
          </a:p>
        </rich>
      </tx>
    </title>
    <plotArea>
      <barChart>
        <barDir val="col"/>
        <grouping val="clustered"/>
        <ser>
          <idx val="0"/>
          <order val="0"/>
          <tx>
            <strRef>
              <f>'Summary'!N20</f>
            </strRef>
          </tx>
          <spPr>
            <a:solidFill>
              <a:srgbClr val="E5484D"/>
            </a:solidFill>
            <a:ln>
              <a:solidFill>
                <a:srgbClr val="E5484D"/>
              </a:solidFill>
              <a:prstDash val="solid"/>
            </a:ln>
          </spPr>
          <cat>
            <numRef>
              <f>'Summary'!$C$21:$C$30</f>
            </numRef>
          </cat>
          <val>
            <numRef>
              <f>'Summary'!$N$21:$N$30</f>
            </numRef>
          </val>
        </ser>
        <gapWidth val="150"/>
        <axId val="10"/>
        <axId val="100"/>
      </barChart>
      <lineChart>
        <grouping val="standard"/>
        <ser>
          <idx val="1"/>
          <order val="1"/>
          <tx>
            <strRef>
              <f>'Summary'!O20</f>
            </strRef>
          </tx>
          <spPr>
            <a:ln w="28000">
              <a:solidFill>
                <a:srgbClr val="0B6B63"/>
              </a:solidFill>
              <a:prstDash val="solid"/>
            </a:ln>
          </spPr>
          <marker>
            <symbol val="none"/>
            <spPr>
              <a:ln>
                <a:prstDash val="solid"/>
              </a:ln>
            </spPr>
          </marker>
          <val>
            <numRef>
              <f>'Summary'!$O$21:$O$30</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title>
          <tx>
            <rich>
              <a:bodyPr/>
              <a:p>
                <a:pPr>
                  <a:defRPr/>
                </a:pPr>
                <a:r>
                  <a:t>Minutes</a:t>
                </a:r>
              </a:p>
            </rich>
          </tx>
        </title>
        <majorTickMark val="none"/>
        <minorTickMark val="none"/>
        <crossAx val="10"/>
      </valAx>
      <valAx>
        <axId val="200"/>
        <scaling>
          <orientation val="minMax"/>
          <max val="1"/>
          <min val="0"/>
        </scaling>
        <delete val="0"/>
        <axPos val="l"/>
        <title>
          <tx>
            <rich>
              <a:bodyPr/>
              <a:p>
                <a:pPr>
                  <a:defRPr/>
                </a:pPr>
                <a:r>
                  <a:t>Cumulative share</a:t>
                </a:r>
              </a:p>
            </rich>
          </tx>
        </title>
        <numFmt formatCode="0%" sourceLinked="0"/>
        <majorTickMark val="none"/>
        <minorTickMark val="none"/>
        <crossAx val="10"/>
        <crosses val="max"/>
      </valAx>
    </plotArea>
    <legend>
      <legendPos val="b"/>
    </legend>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3</row>
      <rowOff>0</rowOff>
    </from>
    <ext cx="6840000" cy="2664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eelab.com/downtime-log-template" TargetMode="External" Id="rId1" /></Relationships>
</file>

<file path=xl/worksheets/_rels/sheet2.xml.rels><Relationships xmlns="http://schemas.openxmlformats.org/package/2006/relationships"><Relationship Type="http://schemas.openxmlformats.org/officeDocument/2006/relationships/hyperlink" Target="https://oeelab.com/downtime-log-template" TargetMode="External" Id="rId1" /></Relationships>
</file>

<file path=xl/worksheets/_rels/sheet3.xml.rels><Relationships xmlns="http://schemas.openxmlformats.org/package/2006/relationships"><Relationship Type="http://schemas.openxmlformats.org/officeDocument/2006/relationships/hyperlink" Target="https://oeelab.com/downtime-log-template" TargetMode="External" Id="rId1" /><Relationship Type="http://schemas.openxmlformats.org/officeDocument/2006/relationships/drawing" Target="/xl/drawings/drawing1.xml" Id="rId2" /></Relationships>
</file>

<file path=xl/worksheets/_rels/sheet4.xml.rels><Relationships xmlns="http://schemas.openxmlformats.org/package/2006/relationships"><Relationship Type="http://schemas.openxmlformats.org/officeDocument/2006/relationships/hyperlink" Target="https://oeelab.com/downtime-log-template" TargetMode="External" Id="rId1" /><Relationship Type="http://schemas.openxmlformats.org/officeDocument/2006/relationships/hyperlink" Target="https://www.electropedia.org/iev/iev.nsf/display?openform&amp;ievref=192-07-23" TargetMode="External" Id="rId2" /><Relationship Type="http://schemas.openxmlformats.org/officeDocument/2006/relationships/hyperlink" Target="https://www.electropedia.org/iev/iev.nsf/display?openform&amp;ievref=192-05-13" TargetMode="External" Id="rId3" /><Relationship Type="http://schemas.openxmlformats.org/officeDocument/2006/relationships/hyperlink" Target="https://oeelab.com/app" TargetMode="External" Id="rId4" /><Relationship Type="http://schemas.openxmlformats.org/officeDocument/2006/relationships/hyperlink" Target="https://www.fabrico.io/demo/?utm_source=oeelab&amp;utm_medium=template&amp;utm_campaign=downtime-log-template&amp;utm_content=xlsx" TargetMode="External" Id="rId5" /></Relationships>
</file>

<file path=xl/worksheets/sheet1.xml><?xml version="1.0" encoding="utf-8"?>
<worksheet xmlns="http://schemas.openxmlformats.org/spreadsheetml/2006/main">
  <sheetPr>
    <outlinePr summaryBelow="1" summaryRight="1"/>
    <pageSetUpPr fitToPage="1"/>
  </sheetPr>
  <dimension ref="A1:K504"/>
  <sheetViews>
    <sheetView workbookViewId="0">
      <pane ySplit="4" topLeftCell="A5" activePane="bottomLeft" state="frozen"/>
      <selection pane="bottomLeft" activeCell="A1" sqref="A1"/>
    </sheetView>
  </sheetViews>
  <sheetFormatPr baseColWidth="8" defaultRowHeight="15"/>
  <cols>
    <col width="16" customWidth="1" min="1" max="1"/>
    <col width="7" customWidth="1" min="2" max="2"/>
    <col width="10" customWidth="1" min="3" max="3"/>
    <col width="17" customWidth="1" min="4" max="4"/>
    <col width="8" customWidth="1" min="5" max="5"/>
    <col width="8" customWidth="1" min="6" max="6"/>
    <col width="11" customWidth="1" min="7" max="7"/>
    <col width="11" customWidth="1" min="8" max="8"/>
    <col width="31" customWidth="1" min="9" max="9"/>
    <col width="22" customWidth="1" min="10" max="10"/>
    <col width="36" customWidth="1" min="11" max="11"/>
  </cols>
  <sheetData>
    <row r="1" ht="24" customHeight="1">
      <c r="A1" s="1" t="inlineStr">
        <is>
          <t>Downtime Log Template</t>
        </is>
      </c>
      <c r="F1" s="2" t="inlineStr">
        <is>
          <t>Type in the white cells. Grey cells calculate. One row per stop.</t>
        </is>
      </c>
    </row>
    <row r="2">
      <c r="A2" s="3" t="inlineStr">
        <is>
          <t>OEE Lab, free template: https://oeelab.com/downtime-log-template</t>
        </is>
      </c>
    </row>
    <row r="3" ht="34" customHeight="1">
      <c r="A3" s="4" t="inlineStr">
        <is>
          <t>Sample rows: delete them. Rows 5 to 24 hold 20 made-up rows so you can see the sheet working. Select rows 5 to 24, right click, Delete, then start your own log in row 5. Then overwrite or clear the six sample machines and their planned times on the Summary sheet (cells C41 to D46).</t>
        </is>
      </c>
    </row>
    <row r="4" ht="34" customHeight="1">
      <c r="A4" s="5" t="inlineStr">
        <is>
          <t>Date</t>
        </is>
      </c>
      <c r="B4" s="5" t="inlineStr">
        <is>
          <t>Shift</t>
        </is>
      </c>
      <c r="C4" s="5" t="inlineStr">
        <is>
          <t>Line</t>
        </is>
      </c>
      <c r="D4" s="5" t="inlineStr">
        <is>
          <t>Machine</t>
        </is>
      </c>
      <c r="E4" s="5" t="inlineStr">
        <is>
          <t>Start</t>
        </is>
      </c>
      <c r="F4" s="5" t="inlineStr">
        <is>
          <t>End</t>
        </is>
      </c>
      <c r="G4" s="5" t="inlineStr">
        <is>
          <t>Duration (min)</t>
        </is>
      </c>
      <c r="H4" s="5" t="inlineStr">
        <is>
          <t>Stop type</t>
        </is>
      </c>
      <c r="I4" s="5" t="inlineStr">
        <is>
          <t>Reason</t>
        </is>
      </c>
      <c r="J4" s="5" t="inlineStr">
        <is>
          <t>Category</t>
        </is>
      </c>
      <c r="K4" s="5" t="inlineStr">
        <is>
          <t>Note</t>
        </is>
      </c>
    </row>
    <row r="5">
      <c r="A5" s="6" t="n">
        <v>46300</v>
      </c>
      <c r="B5" s="7" t="inlineStr">
        <is>
          <t>A</t>
        </is>
      </c>
      <c r="C5" s="8" t="inlineStr">
        <is>
          <t>Line 1</t>
        </is>
      </c>
      <c r="D5" s="8" t="inlineStr">
        <is>
          <t>Filler</t>
        </is>
      </c>
      <c r="E5" s="9" t="n">
        <v>0.2791666666666667</v>
      </c>
      <c r="F5" s="9" t="n">
        <v>0.2902777777777778</v>
      </c>
      <c r="G5" s="10">
        <f>IF(OR(E5="",F5=""),"",IFERROR(ROUND(MOD(F5-E5,1)*1440,0),"check time"))</f>
        <v/>
      </c>
      <c r="H5" s="8" t="inlineStr">
        <is>
          <t>Unplanned</t>
        </is>
      </c>
      <c r="I5" s="8" t="inlineStr">
        <is>
          <t>Jam or misfeed</t>
        </is>
      </c>
      <c r="J5" s="11">
        <f>IF(I5="","",IFERROR(VLOOKUP(I5,Reasons!$B$6:$C$45,2,FALSE),"Not in the list"))</f>
        <v/>
      </c>
      <c r="K5" s="8" t="inlineStr">
        <is>
          <t>Infeed star wheel jam</t>
        </is>
      </c>
    </row>
    <row r="6">
      <c r="A6" s="6" t="n">
        <v>46300</v>
      </c>
      <c r="B6" s="7" t="inlineStr">
        <is>
          <t>A</t>
        </is>
      </c>
      <c r="C6" s="8" t="inlineStr">
        <is>
          <t>Line 1</t>
        </is>
      </c>
      <c r="D6" s="8" t="inlineStr">
        <is>
          <t>Capper</t>
        </is>
      </c>
      <c r="E6" s="9" t="n">
        <v>0.34375</v>
      </c>
      <c r="F6" s="9" t="n">
        <v>0.3888888888888889</v>
      </c>
      <c r="G6" s="10">
        <f>IF(OR(E6="",F6=""),"",IFERROR(ROUND(MOD(F6-E6,1)*1440,0),"check time"))</f>
        <v/>
      </c>
      <c r="H6" s="8" t="inlineStr">
        <is>
          <t>Unplanned</t>
        </is>
      </c>
      <c r="I6" s="8" t="inlineStr">
        <is>
          <t>Bearing failure</t>
        </is>
      </c>
      <c r="J6" s="11">
        <f>IF(I6="","",IFERROR(VLOOKUP(I6,Reasons!$B$6:$C$45,2,FALSE),"Not in the list"))</f>
        <v/>
      </c>
      <c r="K6" s="8" t="inlineStr">
        <is>
          <t>Chuck head bearing seized, replaced</t>
        </is>
      </c>
    </row>
    <row r="7">
      <c r="A7" s="6" t="n">
        <v>46300</v>
      </c>
      <c r="B7" s="7" t="inlineStr">
        <is>
          <t>A</t>
        </is>
      </c>
      <c r="C7" s="8" t="inlineStr">
        <is>
          <t>Line 1</t>
        </is>
      </c>
      <c r="D7" s="8" t="inlineStr">
        <is>
          <t>Filler</t>
        </is>
      </c>
      <c r="E7" s="9" t="n">
        <v>0.4166666666666667</v>
      </c>
      <c r="F7" s="9" t="n">
        <v>0.4375</v>
      </c>
      <c r="G7" s="10">
        <f>IF(OR(E7="",F7=""),"",IFERROR(ROUND(MOD(F7-E7,1)*1440,0),"check time"))</f>
        <v/>
      </c>
      <c r="H7" s="8" t="inlineStr">
        <is>
          <t>Planned</t>
        </is>
      </c>
      <c r="I7" s="8" t="inlineStr">
        <is>
          <t>Break or meal</t>
        </is>
      </c>
      <c r="J7" s="11">
        <f>IF(I7="","",IFERROR(VLOOKUP(I7,Reasons!$B$6:$C$45,2,FALSE),"Not in the list"))</f>
        <v/>
      </c>
      <c r="K7" s="8" t="inlineStr">
        <is>
          <t>Lunch, line stopped</t>
        </is>
      </c>
    </row>
    <row r="8">
      <c r="A8" s="6" t="n">
        <v>46300</v>
      </c>
      <c r="B8" s="7" t="inlineStr">
        <is>
          <t>B</t>
        </is>
      </c>
      <c r="C8" s="8" t="inlineStr">
        <is>
          <t>Line 1</t>
        </is>
      </c>
      <c r="D8" s="8" t="inlineStr">
        <is>
          <t>Filler</t>
        </is>
      </c>
      <c r="E8" s="9" t="n">
        <v>0.5868055555555556</v>
      </c>
      <c r="F8" s="9" t="n">
        <v>0.6159722222222223</v>
      </c>
      <c r="G8" s="10">
        <f>IF(OR(E8="",F8=""),"",IFERROR(ROUND(MOD(F8-E8,1)*1440,0),"check time"))</f>
        <v/>
      </c>
      <c r="H8" s="8" t="inlineStr">
        <is>
          <t>Planned</t>
        </is>
      </c>
      <c r="I8" s="8" t="inlineStr">
        <is>
          <t>Product or format changeover</t>
        </is>
      </c>
      <c r="J8" s="11">
        <f>IF(I8="","",IFERROR(VLOOKUP(I8,Reasons!$B$6:$C$45,2,FALSE),"Not in the list"))</f>
        <v/>
      </c>
      <c r="K8" s="8" t="inlineStr">
        <is>
          <t>500 ml to 1 l</t>
        </is>
      </c>
    </row>
    <row r="9">
      <c r="A9" s="6" t="n">
        <v>46300</v>
      </c>
      <c r="B9" s="7" t="inlineStr">
        <is>
          <t>B</t>
        </is>
      </c>
      <c r="C9" s="8" t="inlineStr">
        <is>
          <t>Line 1</t>
        </is>
      </c>
      <c r="D9" s="8" t="inlineStr">
        <is>
          <t>Labeller</t>
        </is>
      </c>
      <c r="E9" s="9" t="n">
        <v>0.6875</v>
      </c>
      <c r="F9" s="9" t="n">
        <v>0.6972222222222222</v>
      </c>
      <c r="G9" s="10">
        <f>IF(OR(E9="",F9=""),"",IFERROR(ROUND(MOD(F9-E9,1)*1440,0),"check time"))</f>
        <v/>
      </c>
      <c r="H9" s="8" t="inlineStr">
        <is>
          <t>Unplanned</t>
        </is>
      </c>
      <c r="I9" s="8" t="inlineStr">
        <is>
          <t>Jam or misfeed</t>
        </is>
      </c>
      <c r="J9" s="11">
        <f>IF(I9="","",IFERROR(VLOOKUP(I9,Reasons!$B$6:$C$45,2,FALSE),"Not in the list"))</f>
        <v/>
      </c>
      <c r="K9" s="8" t="inlineStr">
        <is>
          <t>Label web break</t>
        </is>
      </c>
    </row>
    <row r="10">
      <c r="A10" s="6" t="n">
        <v>46301</v>
      </c>
      <c r="B10" s="7" t="inlineStr">
        <is>
          <t>A</t>
        </is>
      </c>
      <c r="C10" s="8" t="inlineStr">
        <is>
          <t>Line 1</t>
        </is>
      </c>
      <c r="D10" s="8" t="inlineStr">
        <is>
          <t>Filler</t>
        </is>
      </c>
      <c r="E10" s="9" t="n">
        <v>0.2986111111111111</v>
      </c>
      <c r="F10" s="9" t="n">
        <v>0.3173611111111111</v>
      </c>
      <c r="G10" s="10">
        <f>IF(OR(E10="",F10=""),"",IFERROR(ROUND(MOD(F10-E10,1)*1440,0),"check time"))</f>
        <v/>
      </c>
      <c r="H10" s="8" t="inlineStr">
        <is>
          <t>Unplanned</t>
        </is>
      </c>
      <c r="I10" s="8" t="inlineStr">
        <is>
          <t>Waiting for material</t>
        </is>
      </c>
      <c r="J10" s="11">
        <f>IF(I10="","",IFERROR(VLOOKUP(I10,Reasons!$B$6:$C$45,2,FALSE),"Not in the list"))</f>
        <v/>
      </c>
      <c r="K10" s="8" t="inlineStr">
        <is>
          <t>Caps late from the warehouse</t>
        </is>
      </c>
    </row>
    <row r="11">
      <c r="A11" s="6" t="n">
        <v>46301</v>
      </c>
      <c r="B11" s="7" t="inlineStr">
        <is>
          <t>A</t>
        </is>
      </c>
      <c r="C11" s="8" t="inlineStr">
        <is>
          <t>Line 2</t>
        </is>
      </c>
      <c r="D11" s="8" t="inlineStr">
        <is>
          <t>Palletizer</t>
        </is>
      </c>
      <c r="E11" s="9" t="n">
        <v>0.3784722222222222</v>
      </c>
      <c r="F11" s="9" t="n">
        <v>0.3909722222222222</v>
      </c>
      <c r="G11" s="10">
        <f>IF(OR(E11="",F11=""),"",IFERROR(ROUND(MOD(F11-E11,1)*1440,0),"check time"))</f>
        <v/>
      </c>
      <c r="H11" s="8" t="inlineStr">
        <is>
          <t>Unplanned</t>
        </is>
      </c>
      <c r="I11" s="8" t="inlineStr">
        <is>
          <t>Sensor or photo eye fault</t>
        </is>
      </c>
      <c r="J11" s="11">
        <f>IF(I11="","",IFERROR(VLOOKUP(I11,Reasons!$B$6:$C$45,2,FALSE),"Not in the list"))</f>
        <v/>
      </c>
      <c r="K11" s="8" t="inlineStr">
        <is>
          <t>Layer photo eye misaligned</t>
        </is>
      </c>
    </row>
    <row r="12">
      <c r="A12" s="6" t="n">
        <v>46301</v>
      </c>
      <c r="B12" s="7" t="inlineStr">
        <is>
          <t>B</t>
        </is>
      </c>
      <c r="C12" s="8" t="inlineStr">
        <is>
          <t>Line 1</t>
        </is>
      </c>
      <c r="D12" s="8" t="inlineStr">
        <is>
          <t>Capper</t>
        </is>
      </c>
      <c r="E12" s="9" t="n">
        <v>0.6388888888888888</v>
      </c>
      <c r="F12" s="9" t="n">
        <v>0.6666666666666666</v>
      </c>
      <c r="G12" s="10">
        <f>IF(OR(E12="",F12=""),"",IFERROR(ROUND(MOD(F12-E12,1)*1440,0),"check time"))</f>
        <v/>
      </c>
      <c r="H12" s="8" t="inlineStr">
        <is>
          <t>Unplanned</t>
        </is>
      </c>
      <c r="I12" s="8" t="inlineStr">
        <is>
          <t>Bearing failure</t>
        </is>
      </c>
      <c r="J12" s="11">
        <f>IF(I12="","",IFERROR(VLOOKUP(I12,Reasons!$B$6:$C$45,2,FALSE),"Not in the list"))</f>
        <v/>
      </c>
      <c r="K12" s="8" t="inlineStr">
        <is>
          <t>Same chuck head, bearing ran hot</t>
        </is>
      </c>
    </row>
    <row r="13">
      <c r="A13" s="6" t="n">
        <v>46301</v>
      </c>
      <c r="B13" s="7" t="inlineStr">
        <is>
          <t>B</t>
        </is>
      </c>
      <c r="C13" s="8" t="inlineStr">
        <is>
          <t>Line 1</t>
        </is>
      </c>
      <c r="D13" s="8" t="inlineStr">
        <is>
          <t>Case packer</t>
        </is>
      </c>
      <c r="E13" s="9" t="n">
        <v>0.7569444444444444</v>
      </c>
      <c r="F13" s="9" t="n">
        <v>0.7652777777777777</v>
      </c>
      <c r="G13" s="10">
        <f>IF(OR(E13="",F13=""),"",IFERROR(ROUND(MOD(F13-E13,1)*1440,0),"check time"))</f>
        <v/>
      </c>
      <c r="H13" s="8" t="inlineStr">
        <is>
          <t>Unplanned</t>
        </is>
      </c>
      <c r="I13" s="8" t="inlineStr">
        <is>
          <t>Fallen or stuck product</t>
        </is>
      </c>
      <c r="J13" s="11">
        <f>IF(I13="","",IFERROR(VLOOKUP(I13,Reasons!$B$6:$C$45,2,FALSE),"Not in the list"))</f>
        <v/>
      </c>
      <c r="K13" s="8" t="inlineStr">
        <is>
          <t>Bottles down at the infeed</t>
        </is>
      </c>
    </row>
    <row r="14">
      <c r="A14" s="6" t="n">
        <v>46302</v>
      </c>
      <c r="B14" s="7" t="inlineStr">
        <is>
          <t>A</t>
        </is>
      </c>
      <c r="C14" s="8" t="inlineStr">
        <is>
          <t>Line 1</t>
        </is>
      </c>
      <c r="D14" s="8" t="inlineStr">
        <is>
          <t>Filler</t>
        </is>
      </c>
      <c r="E14" s="9" t="n">
        <v>0.25</v>
      </c>
      <c r="F14" s="9" t="n">
        <v>0.2673611111111111</v>
      </c>
      <c r="G14" s="10">
        <f>IF(OR(E14="",F14=""),"",IFERROR(ROUND(MOD(F14-E14,1)*1440,0),"check time"))</f>
        <v/>
      </c>
      <c r="H14" s="8" t="inlineStr">
        <is>
          <t>Unplanned</t>
        </is>
      </c>
      <c r="I14" s="8" t="inlineStr">
        <is>
          <t>Adjustment after changeover</t>
        </is>
      </c>
      <c r="J14" s="11">
        <f>IF(I14="","",IFERROR(VLOOKUP(I14,Reasons!$B$6:$C$45,2,FALSE),"Not in the list"))</f>
        <v/>
      </c>
      <c r="K14" s="8" t="inlineStr">
        <is>
          <t>Fill level drift, adjusted</t>
        </is>
      </c>
    </row>
    <row r="15">
      <c r="A15" s="6" t="n">
        <v>46302</v>
      </c>
      <c r="B15" s="7" t="inlineStr">
        <is>
          <t>A</t>
        </is>
      </c>
      <c r="C15" s="8" t="inlineStr">
        <is>
          <t>Line 2</t>
        </is>
      </c>
      <c r="D15" s="8" t="inlineStr">
        <is>
          <t>Stretch wrapper</t>
        </is>
      </c>
      <c r="E15" s="9" t="n">
        <v>0.3611111111111111</v>
      </c>
      <c r="F15" s="9" t="n">
        <v>0.3694444444444445</v>
      </c>
      <c r="G15" s="10">
        <f>IF(OR(E15="",F15=""),"",IFERROR(ROUND(MOD(F15-E15,1)*1440,0),"check time"))</f>
        <v/>
      </c>
      <c r="H15" s="8" t="inlineStr">
        <is>
          <t>Unplanned</t>
        </is>
      </c>
      <c r="I15" s="8" t="inlineStr">
        <is>
          <t>Pneumatic or air leak</t>
        </is>
      </c>
      <c r="J15" s="11">
        <f>IF(I15="","",IFERROR(VLOOKUP(I15,Reasons!$B$6:$C$45,2,FALSE),"Not in the list"))</f>
        <v/>
      </c>
      <c r="K15" s="8" t="inlineStr">
        <is>
          <t>Film carriage air leak</t>
        </is>
      </c>
    </row>
    <row r="16">
      <c r="A16" s="6" t="n">
        <v>46302</v>
      </c>
      <c r="B16" s="7" t="inlineStr">
        <is>
          <t>B</t>
        </is>
      </c>
      <c r="C16" s="8" t="inlineStr">
        <is>
          <t>Line 1</t>
        </is>
      </c>
      <c r="D16" s="8" t="inlineStr">
        <is>
          <t>Labeller</t>
        </is>
      </c>
      <c r="E16" s="9" t="n">
        <v>0.625</v>
      </c>
      <c r="F16" s="9" t="n">
        <v>0.6493055555555556</v>
      </c>
      <c r="G16" s="10">
        <f>IF(OR(E16="",F16=""),"",IFERROR(ROUND(MOD(F16-E16,1)*1440,0),"check time"))</f>
        <v/>
      </c>
      <c r="H16" s="8" t="inlineStr">
        <is>
          <t>Unplanned</t>
        </is>
      </c>
      <c r="I16" s="8" t="inlineStr">
        <is>
          <t>Quality hold or check</t>
        </is>
      </c>
      <c r="J16" s="11">
        <f>IF(I16="","",IFERROR(VLOOKUP(I16,Reasons!$B$6:$C$45,2,FALSE),"Not in the list"))</f>
        <v/>
      </c>
      <c r="K16" s="8" t="inlineStr">
        <is>
          <t>Wrong lot code, held for QA</t>
        </is>
      </c>
    </row>
    <row r="17">
      <c r="A17" s="6" t="n">
        <v>46302</v>
      </c>
      <c r="B17" s="7" t="inlineStr">
        <is>
          <t>B</t>
        </is>
      </c>
      <c r="C17" s="8" t="inlineStr">
        <is>
          <t>Line 1</t>
        </is>
      </c>
      <c r="D17" s="8" t="inlineStr">
        <is>
          <t>Filler</t>
        </is>
      </c>
      <c r="E17" s="9" t="n">
        <v>0.8125</v>
      </c>
      <c r="F17" s="9" t="n">
        <v>0.825</v>
      </c>
      <c r="G17" s="10">
        <f>IF(OR(E17="",F17=""),"",IFERROR(ROUND(MOD(F17-E17,1)*1440,0),"check time"))</f>
        <v/>
      </c>
      <c r="H17" s="8" t="inlineStr">
        <is>
          <t>Unplanned</t>
        </is>
      </c>
      <c r="I17" s="8" t="inlineStr">
        <is>
          <t>Jam or misfeed</t>
        </is>
      </c>
      <c r="J17" s="11">
        <f>IF(I17="","",IFERROR(VLOOKUP(I17,Reasons!$B$6:$C$45,2,FALSE),"Not in the list"))</f>
        <v/>
      </c>
      <c r="K17" s="8" t="inlineStr">
        <is>
          <t>Infeed jam</t>
        </is>
      </c>
    </row>
    <row r="18">
      <c r="A18" s="6" t="n">
        <v>46303</v>
      </c>
      <c r="B18" s="7" t="inlineStr">
        <is>
          <t>A</t>
        </is>
      </c>
      <c r="C18" s="8" t="inlineStr">
        <is>
          <t>Line 1</t>
        </is>
      </c>
      <c r="D18" s="8" t="inlineStr">
        <is>
          <t>Case packer</t>
        </is>
      </c>
      <c r="E18" s="9" t="n">
        <v>0.3229166666666667</v>
      </c>
      <c r="F18" s="9" t="n">
        <v>0.3402777777777778</v>
      </c>
      <c r="G18" s="10">
        <f>IF(OR(E18="",F18=""),"",IFERROR(ROUND(MOD(F18-E18,1)*1440,0),"check time"))</f>
        <v/>
      </c>
      <c r="H18" s="8" t="inlineStr">
        <is>
          <t>Unplanned</t>
        </is>
      </c>
      <c r="I18" s="8" t="inlineStr">
        <is>
          <t>Blocked or starved by next machine</t>
        </is>
      </c>
      <c r="J18" s="11">
        <f>IF(I18="","",IFERROR(VLOOKUP(I18,Reasons!$B$6:$C$45,2,FALSE),"Not in the list"))</f>
        <v/>
      </c>
      <c r="K18" s="8" t="inlineStr">
        <is>
          <t>Blocked by the palletizer</t>
        </is>
      </c>
    </row>
    <row r="19">
      <c r="A19" s="6" t="n">
        <v>46303</v>
      </c>
      <c r="B19" s="7" t="inlineStr">
        <is>
          <t>A</t>
        </is>
      </c>
      <c r="C19" s="8" t="inlineStr">
        <is>
          <t>Line 2</t>
        </is>
      </c>
      <c r="D19" s="8" t="inlineStr">
        <is>
          <t>Palletizer</t>
        </is>
      </c>
      <c r="E19" s="9" t="n">
        <v>0.3194444444444444</v>
      </c>
      <c r="F19" s="9" t="n">
        <v>0.3416666666666667</v>
      </c>
      <c r="G19" s="10">
        <f>IF(OR(E19="",F19=""),"",IFERROR(ROUND(MOD(F19-E19,1)*1440,0),"check time"))</f>
        <v/>
      </c>
      <c r="H19" s="8" t="inlineStr">
        <is>
          <t>Unplanned</t>
        </is>
      </c>
      <c r="I19" s="8" t="inlineStr">
        <is>
          <t>Motor or drive fault</t>
        </is>
      </c>
      <c r="J19" s="11">
        <f>IF(I19="","",IFERROR(VLOOKUP(I19,Reasons!$B$6:$C$45,2,FALSE),"Not in the list"))</f>
        <v/>
      </c>
      <c r="K19" s="8" t="inlineStr">
        <is>
          <t>Hoist drive tripped, reset</t>
        </is>
      </c>
    </row>
    <row r="20">
      <c r="A20" s="6" t="n">
        <v>46303</v>
      </c>
      <c r="B20" s="7" t="inlineStr">
        <is>
          <t>B</t>
        </is>
      </c>
      <c r="C20" s="8" t="inlineStr">
        <is>
          <t>Line 1</t>
        </is>
      </c>
      <c r="D20" s="8" t="inlineStr">
        <is>
          <t>Filler</t>
        </is>
      </c>
      <c r="E20" s="9" t="n">
        <v>0.5902777777777778</v>
      </c>
      <c r="F20" s="9" t="n">
        <v>0.6166666666666667</v>
      </c>
      <c r="G20" s="10">
        <f>IF(OR(E20="",F20=""),"",IFERROR(ROUND(MOD(F20-E20,1)*1440,0),"check time"))</f>
        <v/>
      </c>
      <c r="H20" s="8" t="inlineStr">
        <is>
          <t>Planned</t>
        </is>
      </c>
      <c r="I20" s="8" t="inlineStr">
        <is>
          <t>Product or format changeover</t>
        </is>
      </c>
      <c r="J20" s="11">
        <f>IF(I20="","",IFERROR(VLOOKUP(I20,Reasons!$B$6:$C$45,2,FALSE),"Not in the list"))</f>
        <v/>
      </c>
      <c r="K20" s="8" t="inlineStr">
        <is>
          <t>1 l to 500 ml</t>
        </is>
      </c>
    </row>
    <row r="21">
      <c r="A21" s="6" t="n">
        <v>46303</v>
      </c>
      <c r="B21" s="7" t="inlineStr">
        <is>
          <t>B</t>
        </is>
      </c>
      <c r="C21" s="8" t="inlineStr">
        <is>
          <t>Line 1</t>
        </is>
      </c>
      <c r="D21" s="8" t="inlineStr">
        <is>
          <t>Capper</t>
        </is>
      </c>
      <c r="E21" s="9" t="n">
        <v>0.8368055555555556</v>
      </c>
      <c r="F21" s="9" t="n">
        <v>0.8472222222222222</v>
      </c>
      <c r="G21" s="10">
        <f>IF(OR(E21="",F21=""),"",IFERROR(ROUND(MOD(F21-E21,1)*1440,0),"check time"))</f>
        <v/>
      </c>
      <c r="H21" s="8" t="inlineStr">
        <is>
          <t>Unplanned</t>
        </is>
      </c>
      <c r="I21" s="8" t="inlineStr">
        <is>
          <t>Jam or misfeed</t>
        </is>
      </c>
      <c r="J21" s="11">
        <f>IF(I21="","",IFERROR(VLOOKUP(I21,Reasons!$B$6:$C$45,2,FALSE),"Not in the list"))</f>
        <v/>
      </c>
      <c r="K21" s="8" t="inlineStr">
        <is>
          <t>Cap chute jam</t>
        </is>
      </c>
    </row>
    <row r="22">
      <c r="A22" s="6" t="n">
        <v>46304</v>
      </c>
      <c r="B22" s="7" t="inlineStr">
        <is>
          <t>A</t>
        </is>
      </c>
      <c r="C22" s="8" t="inlineStr">
        <is>
          <t>Line 1</t>
        </is>
      </c>
      <c r="D22" s="8" t="inlineStr">
        <is>
          <t>Labeller</t>
        </is>
      </c>
      <c r="E22" s="9" t="n">
        <v>0.3958333333333333</v>
      </c>
      <c r="F22" s="9" t="n">
        <v>0.4111111111111111</v>
      </c>
      <c r="G22" s="10">
        <f>IF(OR(E22="",F22=""),"",IFERROR(ROUND(MOD(F22-E22,1)*1440,0),"check time"))</f>
        <v/>
      </c>
      <c r="H22" s="8" t="inlineStr">
        <is>
          <t>Unplanned</t>
        </is>
      </c>
      <c r="I22" s="8" t="inlineStr">
        <is>
          <t>Sensor or photo eye fault</t>
        </is>
      </c>
      <c r="J22" s="11">
        <f>IF(I22="","",IFERROR(VLOOKUP(I22,Reasons!$B$6:$C$45,2,FALSE),"Not in the list"))</f>
        <v/>
      </c>
      <c r="K22" s="8" t="inlineStr">
        <is>
          <t>Label sensor lost registration</t>
        </is>
      </c>
    </row>
    <row r="23">
      <c r="A23" s="6" t="n">
        <v>46304</v>
      </c>
      <c r="B23" s="7" t="inlineStr">
        <is>
          <t>B</t>
        </is>
      </c>
      <c r="C23" s="8" t="inlineStr">
        <is>
          <t>Line 1</t>
        </is>
      </c>
      <c r="D23" s="8" t="inlineStr">
        <is>
          <t>Filler</t>
        </is>
      </c>
      <c r="E23" s="9" t="n">
        <v>0.6666666666666666</v>
      </c>
      <c r="F23" s="9" t="n">
        <v>0.68125</v>
      </c>
      <c r="G23" s="10">
        <f>IF(OR(E23="",F23=""),"",IFERROR(ROUND(MOD(F23-E23,1)*1440,0),"check time"))</f>
        <v/>
      </c>
      <c r="H23" s="8" t="inlineStr">
        <is>
          <t>Unplanned</t>
        </is>
      </c>
      <c r="I23" s="8" t="inlineStr">
        <is>
          <t>Waiting for operator</t>
        </is>
      </c>
      <c r="J23" s="11">
        <f>IF(I23="","",IFERROR(VLOOKUP(I23,Reasons!$B$6:$C$45,2,FALSE),"Not in the list"))</f>
        <v/>
      </c>
      <c r="K23" s="8" t="inlineStr">
        <is>
          <t>Operator covering Line 2</t>
        </is>
      </c>
    </row>
    <row r="24">
      <c r="A24" s="6" t="n">
        <v>46304</v>
      </c>
      <c r="B24" s="7" t="inlineStr">
        <is>
          <t>B</t>
        </is>
      </c>
      <c r="C24" s="8" t="inlineStr">
        <is>
          <t>Line 1</t>
        </is>
      </c>
      <c r="D24" s="8" t="inlineStr">
        <is>
          <t>Capper</t>
        </is>
      </c>
      <c r="E24" s="9" t="n">
        <v>0.8854166666666666</v>
      </c>
      <c r="F24" s="9" t="n">
        <v>0.9166666666666666</v>
      </c>
      <c r="G24" s="10">
        <f>IF(OR(E24="",F24=""),"",IFERROR(ROUND(MOD(F24-E24,1)*1440,0),"check time"))</f>
        <v/>
      </c>
      <c r="H24" s="8" t="inlineStr">
        <is>
          <t>Unplanned</t>
        </is>
      </c>
      <c r="I24" s="8" t="inlineStr">
        <is>
          <t>Bearing failure</t>
        </is>
      </c>
      <c r="J24" s="11">
        <f>IF(I24="","",IFERROR(VLOOKUP(I24,Reasons!$B$6:$C$45,2,FALSE),"Not in the list"))</f>
        <v/>
      </c>
      <c r="K24" s="8" t="inlineStr">
        <is>
          <t>Third bearing this week, work order opened</t>
        </is>
      </c>
    </row>
    <row r="25">
      <c r="A25" s="6" t="n"/>
      <c r="B25" s="7" t="n"/>
      <c r="C25" s="8" t="n"/>
      <c r="D25" s="8" t="n"/>
      <c r="E25" s="9" t="n"/>
      <c r="F25" s="9" t="n"/>
      <c r="G25" s="10">
        <f>IF(OR(E25="",F25=""),"",IFERROR(ROUND(MOD(F25-E25,1)*1440,0),"check time"))</f>
        <v/>
      </c>
      <c r="H25" s="8" t="n"/>
      <c r="I25" s="8" t="n"/>
      <c r="J25" s="11">
        <f>IF(I25="","",IFERROR(VLOOKUP(I25,Reasons!$B$6:$C$45,2,FALSE),"Not in the list"))</f>
        <v/>
      </c>
      <c r="K25" s="8" t="n"/>
    </row>
    <row r="26">
      <c r="A26" s="6" t="n"/>
      <c r="B26" s="7" t="n"/>
      <c r="C26" s="8" t="n"/>
      <c r="D26" s="8" t="n"/>
      <c r="E26" s="9" t="n"/>
      <c r="F26" s="9" t="n"/>
      <c r="G26" s="10">
        <f>IF(OR(E26="",F26=""),"",IFERROR(ROUND(MOD(F26-E26,1)*1440,0),"check time"))</f>
        <v/>
      </c>
      <c r="H26" s="8" t="n"/>
      <c r="I26" s="8" t="n"/>
      <c r="J26" s="11">
        <f>IF(I26="","",IFERROR(VLOOKUP(I26,Reasons!$B$6:$C$45,2,FALSE),"Not in the list"))</f>
        <v/>
      </c>
      <c r="K26" s="8" t="n"/>
    </row>
    <row r="27">
      <c r="A27" s="6" t="n"/>
      <c r="B27" s="7" t="n"/>
      <c r="C27" s="8" t="n"/>
      <c r="D27" s="8" t="n"/>
      <c r="E27" s="9" t="n"/>
      <c r="F27" s="9" t="n"/>
      <c r="G27" s="10">
        <f>IF(OR(E27="",F27=""),"",IFERROR(ROUND(MOD(F27-E27,1)*1440,0),"check time"))</f>
        <v/>
      </c>
      <c r="H27" s="8" t="n"/>
      <c r="I27" s="8" t="n"/>
      <c r="J27" s="11">
        <f>IF(I27="","",IFERROR(VLOOKUP(I27,Reasons!$B$6:$C$45,2,FALSE),"Not in the list"))</f>
        <v/>
      </c>
      <c r="K27" s="8" t="n"/>
    </row>
    <row r="28">
      <c r="A28" s="6" t="n"/>
      <c r="B28" s="7" t="n"/>
      <c r="C28" s="8" t="n"/>
      <c r="D28" s="8" t="n"/>
      <c r="E28" s="9" t="n"/>
      <c r="F28" s="9" t="n"/>
      <c r="G28" s="10">
        <f>IF(OR(E28="",F28=""),"",IFERROR(ROUND(MOD(F28-E28,1)*1440,0),"check time"))</f>
        <v/>
      </c>
      <c r="H28" s="8" t="n"/>
      <c r="I28" s="8" t="n"/>
      <c r="J28" s="11">
        <f>IF(I28="","",IFERROR(VLOOKUP(I28,Reasons!$B$6:$C$45,2,FALSE),"Not in the list"))</f>
        <v/>
      </c>
      <c r="K28" s="8" t="n"/>
    </row>
    <row r="29">
      <c r="A29" s="6" t="n"/>
      <c r="B29" s="7" t="n"/>
      <c r="C29" s="8" t="n"/>
      <c r="D29" s="8" t="n"/>
      <c r="E29" s="9" t="n"/>
      <c r="F29" s="9" t="n"/>
      <c r="G29" s="10">
        <f>IF(OR(E29="",F29=""),"",IFERROR(ROUND(MOD(F29-E29,1)*1440,0),"check time"))</f>
        <v/>
      </c>
      <c r="H29" s="8" t="n"/>
      <c r="I29" s="8" t="n"/>
      <c r="J29" s="11">
        <f>IF(I29="","",IFERROR(VLOOKUP(I29,Reasons!$B$6:$C$45,2,FALSE),"Not in the list"))</f>
        <v/>
      </c>
      <c r="K29" s="8" t="n"/>
    </row>
    <row r="30">
      <c r="A30" s="6" t="n"/>
      <c r="B30" s="7" t="n"/>
      <c r="C30" s="8" t="n"/>
      <c r="D30" s="8" t="n"/>
      <c r="E30" s="9" t="n"/>
      <c r="F30" s="9" t="n"/>
      <c r="G30" s="10">
        <f>IF(OR(E30="",F30=""),"",IFERROR(ROUND(MOD(F30-E30,1)*1440,0),"check time"))</f>
        <v/>
      </c>
      <c r="H30" s="8" t="n"/>
      <c r="I30" s="8" t="n"/>
      <c r="J30" s="11">
        <f>IF(I30="","",IFERROR(VLOOKUP(I30,Reasons!$B$6:$C$45,2,FALSE),"Not in the list"))</f>
        <v/>
      </c>
      <c r="K30" s="8" t="n"/>
    </row>
    <row r="31">
      <c r="A31" s="6" t="n"/>
      <c r="B31" s="7" t="n"/>
      <c r="C31" s="8" t="n"/>
      <c r="D31" s="8" t="n"/>
      <c r="E31" s="9" t="n"/>
      <c r="F31" s="9" t="n"/>
      <c r="G31" s="10">
        <f>IF(OR(E31="",F31=""),"",IFERROR(ROUND(MOD(F31-E31,1)*1440,0),"check time"))</f>
        <v/>
      </c>
      <c r="H31" s="8" t="n"/>
      <c r="I31" s="8" t="n"/>
      <c r="J31" s="11">
        <f>IF(I31="","",IFERROR(VLOOKUP(I31,Reasons!$B$6:$C$45,2,FALSE),"Not in the list"))</f>
        <v/>
      </c>
      <c r="K31" s="8" t="n"/>
    </row>
    <row r="32">
      <c r="A32" s="6" t="n"/>
      <c r="B32" s="7" t="n"/>
      <c r="C32" s="8" t="n"/>
      <c r="D32" s="8" t="n"/>
      <c r="E32" s="9" t="n"/>
      <c r="F32" s="9" t="n"/>
      <c r="G32" s="10">
        <f>IF(OR(E32="",F32=""),"",IFERROR(ROUND(MOD(F32-E32,1)*1440,0),"check time"))</f>
        <v/>
      </c>
      <c r="H32" s="8" t="n"/>
      <c r="I32" s="8" t="n"/>
      <c r="J32" s="11">
        <f>IF(I32="","",IFERROR(VLOOKUP(I32,Reasons!$B$6:$C$45,2,FALSE),"Not in the list"))</f>
        <v/>
      </c>
      <c r="K32" s="8" t="n"/>
    </row>
    <row r="33">
      <c r="A33" s="6" t="n"/>
      <c r="B33" s="7" t="n"/>
      <c r="C33" s="8" t="n"/>
      <c r="D33" s="8" t="n"/>
      <c r="E33" s="9" t="n"/>
      <c r="F33" s="9" t="n"/>
      <c r="G33" s="10">
        <f>IF(OR(E33="",F33=""),"",IFERROR(ROUND(MOD(F33-E33,1)*1440,0),"check time"))</f>
        <v/>
      </c>
      <c r="H33" s="8" t="n"/>
      <c r="I33" s="8" t="n"/>
      <c r="J33" s="11">
        <f>IF(I33="","",IFERROR(VLOOKUP(I33,Reasons!$B$6:$C$45,2,FALSE),"Not in the list"))</f>
        <v/>
      </c>
      <c r="K33" s="8" t="n"/>
    </row>
    <row r="34">
      <c r="A34" s="6" t="n"/>
      <c r="B34" s="7" t="n"/>
      <c r="C34" s="8" t="n"/>
      <c r="D34" s="8" t="n"/>
      <c r="E34" s="9" t="n"/>
      <c r="F34" s="9" t="n"/>
      <c r="G34" s="10">
        <f>IF(OR(E34="",F34=""),"",IFERROR(ROUND(MOD(F34-E34,1)*1440,0),"check time"))</f>
        <v/>
      </c>
      <c r="H34" s="8" t="n"/>
      <c r="I34" s="8" t="n"/>
      <c r="J34" s="11">
        <f>IF(I34="","",IFERROR(VLOOKUP(I34,Reasons!$B$6:$C$45,2,FALSE),"Not in the list"))</f>
        <v/>
      </c>
      <c r="K34" s="8" t="n"/>
    </row>
    <row r="35">
      <c r="A35" s="6" t="n"/>
      <c r="B35" s="7" t="n"/>
      <c r="C35" s="8" t="n"/>
      <c r="D35" s="8" t="n"/>
      <c r="E35" s="9" t="n"/>
      <c r="F35" s="9" t="n"/>
      <c r="G35" s="10">
        <f>IF(OR(E35="",F35=""),"",IFERROR(ROUND(MOD(F35-E35,1)*1440,0),"check time"))</f>
        <v/>
      </c>
      <c r="H35" s="8" t="n"/>
      <c r="I35" s="8" t="n"/>
      <c r="J35" s="11">
        <f>IF(I35="","",IFERROR(VLOOKUP(I35,Reasons!$B$6:$C$45,2,FALSE),"Not in the list"))</f>
        <v/>
      </c>
      <c r="K35" s="8" t="n"/>
    </row>
    <row r="36">
      <c r="A36" s="6" t="n"/>
      <c r="B36" s="7" t="n"/>
      <c r="C36" s="8" t="n"/>
      <c r="D36" s="8" t="n"/>
      <c r="E36" s="9" t="n"/>
      <c r="F36" s="9" t="n"/>
      <c r="G36" s="10">
        <f>IF(OR(E36="",F36=""),"",IFERROR(ROUND(MOD(F36-E36,1)*1440,0),"check time"))</f>
        <v/>
      </c>
      <c r="H36" s="8" t="n"/>
      <c r="I36" s="8" t="n"/>
      <c r="J36" s="11">
        <f>IF(I36="","",IFERROR(VLOOKUP(I36,Reasons!$B$6:$C$45,2,FALSE),"Not in the list"))</f>
        <v/>
      </c>
      <c r="K36" s="8" t="n"/>
    </row>
    <row r="37">
      <c r="A37" s="6" t="n"/>
      <c r="B37" s="7" t="n"/>
      <c r="C37" s="8" t="n"/>
      <c r="D37" s="8" t="n"/>
      <c r="E37" s="9" t="n"/>
      <c r="F37" s="9" t="n"/>
      <c r="G37" s="10">
        <f>IF(OR(E37="",F37=""),"",IFERROR(ROUND(MOD(F37-E37,1)*1440,0),"check time"))</f>
        <v/>
      </c>
      <c r="H37" s="8" t="n"/>
      <c r="I37" s="8" t="n"/>
      <c r="J37" s="11">
        <f>IF(I37="","",IFERROR(VLOOKUP(I37,Reasons!$B$6:$C$45,2,FALSE),"Not in the list"))</f>
        <v/>
      </c>
      <c r="K37" s="8" t="n"/>
    </row>
    <row r="38">
      <c r="A38" s="6" t="n"/>
      <c r="B38" s="7" t="n"/>
      <c r="C38" s="8" t="n"/>
      <c r="D38" s="8" t="n"/>
      <c r="E38" s="9" t="n"/>
      <c r="F38" s="9" t="n"/>
      <c r="G38" s="10">
        <f>IF(OR(E38="",F38=""),"",IFERROR(ROUND(MOD(F38-E38,1)*1440,0),"check time"))</f>
        <v/>
      </c>
      <c r="H38" s="8" t="n"/>
      <c r="I38" s="8" t="n"/>
      <c r="J38" s="11">
        <f>IF(I38="","",IFERROR(VLOOKUP(I38,Reasons!$B$6:$C$45,2,FALSE),"Not in the list"))</f>
        <v/>
      </c>
      <c r="K38" s="8" t="n"/>
    </row>
    <row r="39">
      <c r="A39" s="6" t="n"/>
      <c r="B39" s="7" t="n"/>
      <c r="C39" s="8" t="n"/>
      <c r="D39" s="8" t="n"/>
      <c r="E39" s="9" t="n"/>
      <c r="F39" s="9" t="n"/>
      <c r="G39" s="10">
        <f>IF(OR(E39="",F39=""),"",IFERROR(ROUND(MOD(F39-E39,1)*1440,0),"check time"))</f>
        <v/>
      </c>
      <c r="H39" s="8" t="n"/>
      <c r="I39" s="8" t="n"/>
      <c r="J39" s="11">
        <f>IF(I39="","",IFERROR(VLOOKUP(I39,Reasons!$B$6:$C$45,2,FALSE),"Not in the list"))</f>
        <v/>
      </c>
      <c r="K39" s="8" t="n"/>
    </row>
    <row r="40">
      <c r="A40" s="6" t="n"/>
      <c r="B40" s="7" t="n"/>
      <c r="C40" s="8" t="n"/>
      <c r="D40" s="8" t="n"/>
      <c r="E40" s="9" t="n"/>
      <c r="F40" s="9" t="n"/>
      <c r="G40" s="10">
        <f>IF(OR(E40="",F40=""),"",IFERROR(ROUND(MOD(F40-E40,1)*1440,0),"check time"))</f>
        <v/>
      </c>
      <c r="H40" s="8" t="n"/>
      <c r="I40" s="8" t="n"/>
      <c r="J40" s="11">
        <f>IF(I40="","",IFERROR(VLOOKUP(I40,Reasons!$B$6:$C$45,2,FALSE),"Not in the list"))</f>
        <v/>
      </c>
      <c r="K40" s="8" t="n"/>
    </row>
    <row r="41">
      <c r="A41" s="6" t="n"/>
      <c r="B41" s="7" t="n"/>
      <c r="C41" s="8" t="n"/>
      <c r="D41" s="8" t="n"/>
      <c r="E41" s="9" t="n"/>
      <c r="F41" s="9" t="n"/>
      <c r="G41" s="10">
        <f>IF(OR(E41="",F41=""),"",IFERROR(ROUND(MOD(F41-E41,1)*1440,0),"check time"))</f>
        <v/>
      </c>
      <c r="H41" s="8" t="n"/>
      <c r="I41" s="8" t="n"/>
      <c r="J41" s="11">
        <f>IF(I41="","",IFERROR(VLOOKUP(I41,Reasons!$B$6:$C$45,2,FALSE),"Not in the list"))</f>
        <v/>
      </c>
      <c r="K41" s="8" t="n"/>
    </row>
    <row r="42">
      <c r="A42" s="6" t="n"/>
      <c r="B42" s="7" t="n"/>
      <c r="C42" s="8" t="n"/>
      <c r="D42" s="8" t="n"/>
      <c r="E42" s="9" t="n"/>
      <c r="F42" s="9" t="n"/>
      <c r="G42" s="10">
        <f>IF(OR(E42="",F42=""),"",IFERROR(ROUND(MOD(F42-E42,1)*1440,0),"check time"))</f>
        <v/>
      </c>
      <c r="H42" s="8" t="n"/>
      <c r="I42" s="8" t="n"/>
      <c r="J42" s="11">
        <f>IF(I42="","",IFERROR(VLOOKUP(I42,Reasons!$B$6:$C$45,2,FALSE),"Not in the list"))</f>
        <v/>
      </c>
      <c r="K42" s="8" t="n"/>
    </row>
    <row r="43">
      <c r="A43" s="6" t="n"/>
      <c r="B43" s="7" t="n"/>
      <c r="C43" s="8" t="n"/>
      <c r="D43" s="8" t="n"/>
      <c r="E43" s="9" t="n"/>
      <c r="F43" s="9" t="n"/>
      <c r="G43" s="10">
        <f>IF(OR(E43="",F43=""),"",IFERROR(ROUND(MOD(F43-E43,1)*1440,0),"check time"))</f>
        <v/>
      </c>
      <c r="H43" s="8" t="n"/>
      <c r="I43" s="8" t="n"/>
      <c r="J43" s="11">
        <f>IF(I43="","",IFERROR(VLOOKUP(I43,Reasons!$B$6:$C$45,2,FALSE),"Not in the list"))</f>
        <v/>
      </c>
      <c r="K43" s="8" t="n"/>
    </row>
    <row r="44">
      <c r="A44" s="6" t="n"/>
      <c r="B44" s="7" t="n"/>
      <c r="C44" s="8" t="n"/>
      <c r="D44" s="8" t="n"/>
      <c r="E44" s="9" t="n"/>
      <c r="F44" s="9" t="n"/>
      <c r="G44" s="10">
        <f>IF(OR(E44="",F44=""),"",IFERROR(ROUND(MOD(F44-E44,1)*1440,0),"check time"))</f>
        <v/>
      </c>
      <c r="H44" s="8" t="n"/>
      <c r="I44" s="8" t="n"/>
      <c r="J44" s="11">
        <f>IF(I44="","",IFERROR(VLOOKUP(I44,Reasons!$B$6:$C$45,2,FALSE),"Not in the list"))</f>
        <v/>
      </c>
      <c r="K44" s="8" t="n"/>
    </row>
    <row r="45">
      <c r="A45" s="6" t="n"/>
      <c r="B45" s="7" t="n"/>
      <c r="C45" s="8" t="n"/>
      <c r="D45" s="8" t="n"/>
      <c r="E45" s="9" t="n"/>
      <c r="F45" s="9" t="n"/>
      <c r="G45" s="10">
        <f>IF(OR(E45="",F45=""),"",IFERROR(ROUND(MOD(F45-E45,1)*1440,0),"check time"))</f>
        <v/>
      </c>
      <c r="H45" s="8" t="n"/>
      <c r="I45" s="8" t="n"/>
      <c r="J45" s="11">
        <f>IF(I45="","",IFERROR(VLOOKUP(I45,Reasons!$B$6:$C$45,2,FALSE),"Not in the list"))</f>
        <v/>
      </c>
      <c r="K45" s="8" t="n"/>
    </row>
    <row r="46">
      <c r="A46" s="6" t="n"/>
      <c r="B46" s="7" t="n"/>
      <c r="C46" s="8" t="n"/>
      <c r="D46" s="8" t="n"/>
      <c r="E46" s="9" t="n"/>
      <c r="F46" s="9" t="n"/>
      <c r="G46" s="10">
        <f>IF(OR(E46="",F46=""),"",IFERROR(ROUND(MOD(F46-E46,1)*1440,0),"check time"))</f>
        <v/>
      </c>
      <c r="H46" s="8" t="n"/>
      <c r="I46" s="8" t="n"/>
      <c r="J46" s="11">
        <f>IF(I46="","",IFERROR(VLOOKUP(I46,Reasons!$B$6:$C$45,2,FALSE),"Not in the list"))</f>
        <v/>
      </c>
      <c r="K46" s="8" t="n"/>
    </row>
    <row r="47">
      <c r="A47" s="6" t="n"/>
      <c r="B47" s="7" t="n"/>
      <c r="C47" s="8" t="n"/>
      <c r="D47" s="8" t="n"/>
      <c r="E47" s="9" t="n"/>
      <c r="F47" s="9" t="n"/>
      <c r="G47" s="10">
        <f>IF(OR(E47="",F47=""),"",IFERROR(ROUND(MOD(F47-E47,1)*1440,0),"check time"))</f>
        <v/>
      </c>
      <c r="H47" s="8" t="n"/>
      <c r="I47" s="8" t="n"/>
      <c r="J47" s="11">
        <f>IF(I47="","",IFERROR(VLOOKUP(I47,Reasons!$B$6:$C$45,2,FALSE),"Not in the list"))</f>
        <v/>
      </c>
      <c r="K47" s="8" t="n"/>
    </row>
    <row r="48">
      <c r="A48" s="6" t="n"/>
      <c r="B48" s="7" t="n"/>
      <c r="C48" s="8" t="n"/>
      <c r="D48" s="8" t="n"/>
      <c r="E48" s="9" t="n"/>
      <c r="F48" s="9" t="n"/>
      <c r="G48" s="10">
        <f>IF(OR(E48="",F48=""),"",IFERROR(ROUND(MOD(F48-E48,1)*1440,0),"check time"))</f>
        <v/>
      </c>
      <c r="H48" s="8" t="n"/>
      <c r="I48" s="8" t="n"/>
      <c r="J48" s="11">
        <f>IF(I48="","",IFERROR(VLOOKUP(I48,Reasons!$B$6:$C$45,2,FALSE),"Not in the list"))</f>
        <v/>
      </c>
      <c r="K48" s="8" t="n"/>
    </row>
    <row r="49">
      <c r="A49" s="6" t="n"/>
      <c r="B49" s="7" t="n"/>
      <c r="C49" s="8" t="n"/>
      <c r="D49" s="8" t="n"/>
      <c r="E49" s="9" t="n"/>
      <c r="F49" s="9" t="n"/>
      <c r="G49" s="10">
        <f>IF(OR(E49="",F49=""),"",IFERROR(ROUND(MOD(F49-E49,1)*1440,0),"check time"))</f>
        <v/>
      </c>
      <c r="H49" s="8" t="n"/>
      <c r="I49" s="8" t="n"/>
      <c r="J49" s="11">
        <f>IF(I49="","",IFERROR(VLOOKUP(I49,Reasons!$B$6:$C$45,2,FALSE),"Not in the list"))</f>
        <v/>
      </c>
      <c r="K49" s="8" t="n"/>
    </row>
    <row r="50">
      <c r="A50" s="6" t="n"/>
      <c r="B50" s="7" t="n"/>
      <c r="C50" s="8" t="n"/>
      <c r="D50" s="8" t="n"/>
      <c r="E50" s="9" t="n"/>
      <c r="F50" s="9" t="n"/>
      <c r="G50" s="10">
        <f>IF(OR(E50="",F50=""),"",IFERROR(ROUND(MOD(F50-E50,1)*1440,0),"check time"))</f>
        <v/>
      </c>
      <c r="H50" s="8" t="n"/>
      <c r="I50" s="8" t="n"/>
      <c r="J50" s="11">
        <f>IF(I50="","",IFERROR(VLOOKUP(I50,Reasons!$B$6:$C$45,2,FALSE),"Not in the list"))</f>
        <v/>
      </c>
      <c r="K50" s="8" t="n"/>
    </row>
    <row r="51">
      <c r="A51" s="6" t="n"/>
      <c r="B51" s="7" t="n"/>
      <c r="C51" s="8" t="n"/>
      <c r="D51" s="8" t="n"/>
      <c r="E51" s="9" t="n"/>
      <c r="F51" s="9" t="n"/>
      <c r="G51" s="10">
        <f>IF(OR(E51="",F51=""),"",IFERROR(ROUND(MOD(F51-E51,1)*1440,0),"check time"))</f>
        <v/>
      </c>
      <c r="H51" s="8" t="n"/>
      <c r="I51" s="8" t="n"/>
      <c r="J51" s="11">
        <f>IF(I51="","",IFERROR(VLOOKUP(I51,Reasons!$B$6:$C$45,2,FALSE),"Not in the list"))</f>
        <v/>
      </c>
      <c r="K51" s="8" t="n"/>
    </row>
    <row r="52">
      <c r="A52" s="6" t="n"/>
      <c r="B52" s="7" t="n"/>
      <c r="C52" s="8" t="n"/>
      <c r="D52" s="8" t="n"/>
      <c r="E52" s="9" t="n"/>
      <c r="F52" s="9" t="n"/>
      <c r="G52" s="10">
        <f>IF(OR(E52="",F52=""),"",IFERROR(ROUND(MOD(F52-E52,1)*1440,0),"check time"))</f>
        <v/>
      </c>
      <c r="H52" s="8" t="n"/>
      <c r="I52" s="8" t="n"/>
      <c r="J52" s="11">
        <f>IF(I52="","",IFERROR(VLOOKUP(I52,Reasons!$B$6:$C$45,2,FALSE),"Not in the list"))</f>
        <v/>
      </c>
      <c r="K52" s="8" t="n"/>
    </row>
    <row r="53">
      <c r="A53" s="6" t="n"/>
      <c r="B53" s="7" t="n"/>
      <c r="C53" s="8" t="n"/>
      <c r="D53" s="8" t="n"/>
      <c r="E53" s="9" t="n"/>
      <c r="F53" s="9" t="n"/>
      <c r="G53" s="10">
        <f>IF(OR(E53="",F53=""),"",IFERROR(ROUND(MOD(F53-E53,1)*1440,0),"check time"))</f>
        <v/>
      </c>
      <c r="H53" s="8" t="n"/>
      <c r="I53" s="8" t="n"/>
      <c r="J53" s="11">
        <f>IF(I53="","",IFERROR(VLOOKUP(I53,Reasons!$B$6:$C$45,2,FALSE),"Not in the list"))</f>
        <v/>
      </c>
      <c r="K53" s="8" t="n"/>
    </row>
    <row r="54">
      <c r="A54" s="6" t="n"/>
      <c r="B54" s="7" t="n"/>
      <c r="C54" s="8" t="n"/>
      <c r="D54" s="8" t="n"/>
      <c r="E54" s="9" t="n"/>
      <c r="F54" s="9" t="n"/>
      <c r="G54" s="10">
        <f>IF(OR(E54="",F54=""),"",IFERROR(ROUND(MOD(F54-E54,1)*1440,0),"check time"))</f>
        <v/>
      </c>
      <c r="H54" s="8" t="n"/>
      <c r="I54" s="8" t="n"/>
      <c r="J54" s="11">
        <f>IF(I54="","",IFERROR(VLOOKUP(I54,Reasons!$B$6:$C$45,2,FALSE),"Not in the list"))</f>
        <v/>
      </c>
      <c r="K54" s="8" t="n"/>
    </row>
    <row r="55">
      <c r="A55" s="6" t="n"/>
      <c r="B55" s="7" t="n"/>
      <c r="C55" s="8" t="n"/>
      <c r="D55" s="8" t="n"/>
      <c r="E55" s="9" t="n"/>
      <c r="F55" s="9" t="n"/>
      <c r="G55" s="10">
        <f>IF(OR(E55="",F55=""),"",IFERROR(ROUND(MOD(F55-E55,1)*1440,0),"check time"))</f>
        <v/>
      </c>
      <c r="H55" s="8" t="n"/>
      <c r="I55" s="8" t="n"/>
      <c r="J55" s="11">
        <f>IF(I55="","",IFERROR(VLOOKUP(I55,Reasons!$B$6:$C$45,2,FALSE),"Not in the list"))</f>
        <v/>
      </c>
      <c r="K55" s="8" t="n"/>
    </row>
    <row r="56">
      <c r="A56" s="6" t="n"/>
      <c r="B56" s="7" t="n"/>
      <c r="C56" s="8" t="n"/>
      <c r="D56" s="8" t="n"/>
      <c r="E56" s="9" t="n"/>
      <c r="F56" s="9" t="n"/>
      <c r="G56" s="10">
        <f>IF(OR(E56="",F56=""),"",IFERROR(ROUND(MOD(F56-E56,1)*1440,0),"check time"))</f>
        <v/>
      </c>
      <c r="H56" s="8" t="n"/>
      <c r="I56" s="8" t="n"/>
      <c r="J56" s="11">
        <f>IF(I56="","",IFERROR(VLOOKUP(I56,Reasons!$B$6:$C$45,2,FALSE),"Not in the list"))</f>
        <v/>
      </c>
      <c r="K56" s="8" t="n"/>
    </row>
    <row r="57">
      <c r="A57" s="6" t="n"/>
      <c r="B57" s="7" t="n"/>
      <c r="C57" s="8" t="n"/>
      <c r="D57" s="8" t="n"/>
      <c r="E57" s="9" t="n"/>
      <c r="F57" s="9" t="n"/>
      <c r="G57" s="10">
        <f>IF(OR(E57="",F57=""),"",IFERROR(ROUND(MOD(F57-E57,1)*1440,0),"check time"))</f>
        <v/>
      </c>
      <c r="H57" s="8" t="n"/>
      <c r="I57" s="8" t="n"/>
      <c r="J57" s="11">
        <f>IF(I57="","",IFERROR(VLOOKUP(I57,Reasons!$B$6:$C$45,2,FALSE),"Not in the list"))</f>
        <v/>
      </c>
      <c r="K57" s="8" t="n"/>
    </row>
    <row r="58">
      <c r="A58" s="6" t="n"/>
      <c r="B58" s="7" t="n"/>
      <c r="C58" s="8" t="n"/>
      <c r="D58" s="8" t="n"/>
      <c r="E58" s="9" t="n"/>
      <c r="F58" s="9" t="n"/>
      <c r="G58" s="10">
        <f>IF(OR(E58="",F58=""),"",IFERROR(ROUND(MOD(F58-E58,1)*1440,0),"check time"))</f>
        <v/>
      </c>
      <c r="H58" s="8" t="n"/>
      <c r="I58" s="8" t="n"/>
      <c r="J58" s="11">
        <f>IF(I58="","",IFERROR(VLOOKUP(I58,Reasons!$B$6:$C$45,2,FALSE),"Not in the list"))</f>
        <v/>
      </c>
      <c r="K58" s="8" t="n"/>
    </row>
    <row r="59">
      <c r="A59" s="6" t="n"/>
      <c r="B59" s="7" t="n"/>
      <c r="C59" s="8" t="n"/>
      <c r="D59" s="8" t="n"/>
      <c r="E59" s="9" t="n"/>
      <c r="F59" s="9" t="n"/>
      <c r="G59" s="10">
        <f>IF(OR(E59="",F59=""),"",IFERROR(ROUND(MOD(F59-E59,1)*1440,0),"check time"))</f>
        <v/>
      </c>
      <c r="H59" s="8" t="n"/>
      <c r="I59" s="8" t="n"/>
      <c r="J59" s="11">
        <f>IF(I59="","",IFERROR(VLOOKUP(I59,Reasons!$B$6:$C$45,2,FALSE),"Not in the list"))</f>
        <v/>
      </c>
      <c r="K59" s="8" t="n"/>
    </row>
    <row r="60">
      <c r="A60" s="6" t="n"/>
      <c r="B60" s="7" t="n"/>
      <c r="C60" s="8" t="n"/>
      <c r="D60" s="8" t="n"/>
      <c r="E60" s="9" t="n"/>
      <c r="F60" s="9" t="n"/>
      <c r="G60" s="10">
        <f>IF(OR(E60="",F60=""),"",IFERROR(ROUND(MOD(F60-E60,1)*1440,0),"check time"))</f>
        <v/>
      </c>
      <c r="H60" s="8" t="n"/>
      <c r="I60" s="8" t="n"/>
      <c r="J60" s="11">
        <f>IF(I60="","",IFERROR(VLOOKUP(I60,Reasons!$B$6:$C$45,2,FALSE),"Not in the list"))</f>
        <v/>
      </c>
      <c r="K60" s="8" t="n"/>
    </row>
    <row r="61">
      <c r="A61" s="6" t="n"/>
      <c r="B61" s="7" t="n"/>
      <c r="C61" s="8" t="n"/>
      <c r="D61" s="8" t="n"/>
      <c r="E61" s="9" t="n"/>
      <c r="F61" s="9" t="n"/>
      <c r="G61" s="10">
        <f>IF(OR(E61="",F61=""),"",IFERROR(ROUND(MOD(F61-E61,1)*1440,0),"check time"))</f>
        <v/>
      </c>
      <c r="H61" s="8" t="n"/>
      <c r="I61" s="8" t="n"/>
      <c r="J61" s="11">
        <f>IF(I61="","",IFERROR(VLOOKUP(I61,Reasons!$B$6:$C$45,2,FALSE),"Not in the list"))</f>
        <v/>
      </c>
      <c r="K61" s="8" t="n"/>
    </row>
    <row r="62">
      <c r="A62" s="6" t="n"/>
      <c r="B62" s="7" t="n"/>
      <c r="C62" s="8" t="n"/>
      <c r="D62" s="8" t="n"/>
      <c r="E62" s="9" t="n"/>
      <c r="F62" s="9" t="n"/>
      <c r="G62" s="10">
        <f>IF(OR(E62="",F62=""),"",IFERROR(ROUND(MOD(F62-E62,1)*1440,0),"check time"))</f>
        <v/>
      </c>
      <c r="H62" s="8" t="n"/>
      <c r="I62" s="8" t="n"/>
      <c r="J62" s="11">
        <f>IF(I62="","",IFERROR(VLOOKUP(I62,Reasons!$B$6:$C$45,2,FALSE),"Not in the list"))</f>
        <v/>
      </c>
      <c r="K62" s="8" t="n"/>
    </row>
    <row r="63">
      <c r="A63" s="6" t="n"/>
      <c r="B63" s="7" t="n"/>
      <c r="C63" s="8" t="n"/>
      <c r="D63" s="8" t="n"/>
      <c r="E63" s="9" t="n"/>
      <c r="F63" s="9" t="n"/>
      <c r="G63" s="10">
        <f>IF(OR(E63="",F63=""),"",IFERROR(ROUND(MOD(F63-E63,1)*1440,0),"check time"))</f>
        <v/>
      </c>
      <c r="H63" s="8" t="n"/>
      <c r="I63" s="8" t="n"/>
      <c r="J63" s="11">
        <f>IF(I63="","",IFERROR(VLOOKUP(I63,Reasons!$B$6:$C$45,2,FALSE),"Not in the list"))</f>
        <v/>
      </c>
      <c r="K63" s="8" t="n"/>
    </row>
    <row r="64">
      <c r="A64" s="6" t="n"/>
      <c r="B64" s="7" t="n"/>
      <c r="C64" s="8" t="n"/>
      <c r="D64" s="8" t="n"/>
      <c r="E64" s="9" t="n"/>
      <c r="F64" s="9" t="n"/>
      <c r="G64" s="10">
        <f>IF(OR(E64="",F64=""),"",IFERROR(ROUND(MOD(F64-E64,1)*1440,0),"check time"))</f>
        <v/>
      </c>
      <c r="H64" s="8" t="n"/>
      <c r="I64" s="8" t="n"/>
      <c r="J64" s="11">
        <f>IF(I64="","",IFERROR(VLOOKUP(I64,Reasons!$B$6:$C$45,2,FALSE),"Not in the list"))</f>
        <v/>
      </c>
      <c r="K64" s="8" t="n"/>
    </row>
    <row r="65">
      <c r="A65" s="6" t="n"/>
      <c r="B65" s="7" t="n"/>
      <c r="C65" s="8" t="n"/>
      <c r="D65" s="8" t="n"/>
      <c r="E65" s="9" t="n"/>
      <c r="F65" s="9" t="n"/>
      <c r="G65" s="10">
        <f>IF(OR(E65="",F65=""),"",IFERROR(ROUND(MOD(F65-E65,1)*1440,0),"check time"))</f>
        <v/>
      </c>
      <c r="H65" s="8" t="n"/>
      <c r="I65" s="8" t="n"/>
      <c r="J65" s="11">
        <f>IF(I65="","",IFERROR(VLOOKUP(I65,Reasons!$B$6:$C$45,2,FALSE),"Not in the list"))</f>
        <v/>
      </c>
      <c r="K65" s="8" t="n"/>
    </row>
    <row r="66">
      <c r="A66" s="6" t="n"/>
      <c r="B66" s="7" t="n"/>
      <c r="C66" s="8" t="n"/>
      <c r="D66" s="8" t="n"/>
      <c r="E66" s="9" t="n"/>
      <c r="F66" s="9" t="n"/>
      <c r="G66" s="10">
        <f>IF(OR(E66="",F66=""),"",IFERROR(ROUND(MOD(F66-E66,1)*1440,0),"check time"))</f>
        <v/>
      </c>
      <c r="H66" s="8" t="n"/>
      <c r="I66" s="8" t="n"/>
      <c r="J66" s="11">
        <f>IF(I66="","",IFERROR(VLOOKUP(I66,Reasons!$B$6:$C$45,2,FALSE),"Not in the list"))</f>
        <v/>
      </c>
      <c r="K66" s="8" t="n"/>
    </row>
    <row r="67">
      <c r="A67" s="6" t="n"/>
      <c r="B67" s="7" t="n"/>
      <c r="C67" s="8" t="n"/>
      <c r="D67" s="8" t="n"/>
      <c r="E67" s="9" t="n"/>
      <c r="F67" s="9" t="n"/>
      <c r="G67" s="10">
        <f>IF(OR(E67="",F67=""),"",IFERROR(ROUND(MOD(F67-E67,1)*1440,0),"check time"))</f>
        <v/>
      </c>
      <c r="H67" s="8" t="n"/>
      <c r="I67" s="8" t="n"/>
      <c r="J67" s="11">
        <f>IF(I67="","",IFERROR(VLOOKUP(I67,Reasons!$B$6:$C$45,2,FALSE),"Not in the list"))</f>
        <v/>
      </c>
      <c r="K67" s="8" t="n"/>
    </row>
    <row r="68">
      <c r="A68" s="6" t="n"/>
      <c r="B68" s="7" t="n"/>
      <c r="C68" s="8" t="n"/>
      <c r="D68" s="8" t="n"/>
      <c r="E68" s="9" t="n"/>
      <c r="F68" s="9" t="n"/>
      <c r="G68" s="10">
        <f>IF(OR(E68="",F68=""),"",IFERROR(ROUND(MOD(F68-E68,1)*1440,0),"check time"))</f>
        <v/>
      </c>
      <c r="H68" s="8" t="n"/>
      <c r="I68" s="8" t="n"/>
      <c r="J68" s="11">
        <f>IF(I68="","",IFERROR(VLOOKUP(I68,Reasons!$B$6:$C$45,2,FALSE),"Not in the list"))</f>
        <v/>
      </c>
      <c r="K68" s="8" t="n"/>
    </row>
    <row r="69">
      <c r="A69" s="6" t="n"/>
      <c r="B69" s="7" t="n"/>
      <c r="C69" s="8" t="n"/>
      <c r="D69" s="8" t="n"/>
      <c r="E69" s="9" t="n"/>
      <c r="F69" s="9" t="n"/>
      <c r="G69" s="10">
        <f>IF(OR(E69="",F69=""),"",IFERROR(ROUND(MOD(F69-E69,1)*1440,0),"check time"))</f>
        <v/>
      </c>
      <c r="H69" s="8" t="n"/>
      <c r="I69" s="8" t="n"/>
      <c r="J69" s="11">
        <f>IF(I69="","",IFERROR(VLOOKUP(I69,Reasons!$B$6:$C$45,2,FALSE),"Not in the list"))</f>
        <v/>
      </c>
      <c r="K69" s="8" t="n"/>
    </row>
    <row r="70">
      <c r="A70" s="6" t="n"/>
      <c r="B70" s="7" t="n"/>
      <c r="C70" s="8" t="n"/>
      <c r="D70" s="8" t="n"/>
      <c r="E70" s="9" t="n"/>
      <c r="F70" s="9" t="n"/>
      <c r="G70" s="10">
        <f>IF(OR(E70="",F70=""),"",IFERROR(ROUND(MOD(F70-E70,1)*1440,0),"check time"))</f>
        <v/>
      </c>
      <c r="H70" s="8" t="n"/>
      <c r="I70" s="8" t="n"/>
      <c r="J70" s="11">
        <f>IF(I70="","",IFERROR(VLOOKUP(I70,Reasons!$B$6:$C$45,2,FALSE),"Not in the list"))</f>
        <v/>
      </c>
      <c r="K70" s="8" t="n"/>
    </row>
    <row r="71">
      <c r="A71" s="6" t="n"/>
      <c r="B71" s="7" t="n"/>
      <c r="C71" s="8" t="n"/>
      <c r="D71" s="8" t="n"/>
      <c r="E71" s="9" t="n"/>
      <c r="F71" s="9" t="n"/>
      <c r="G71" s="10">
        <f>IF(OR(E71="",F71=""),"",IFERROR(ROUND(MOD(F71-E71,1)*1440,0),"check time"))</f>
        <v/>
      </c>
      <c r="H71" s="8" t="n"/>
      <c r="I71" s="8" t="n"/>
      <c r="J71" s="11">
        <f>IF(I71="","",IFERROR(VLOOKUP(I71,Reasons!$B$6:$C$45,2,FALSE),"Not in the list"))</f>
        <v/>
      </c>
      <c r="K71" s="8" t="n"/>
    </row>
    <row r="72">
      <c r="A72" s="6" t="n"/>
      <c r="B72" s="7" t="n"/>
      <c r="C72" s="8" t="n"/>
      <c r="D72" s="8" t="n"/>
      <c r="E72" s="9" t="n"/>
      <c r="F72" s="9" t="n"/>
      <c r="G72" s="10">
        <f>IF(OR(E72="",F72=""),"",IFERROR(ROUND(MOD(F72-E72,1)*1440,0),"check time"))</f>
        <v/>
      </c>
      <c r="H72" s="8" t="n"/>
      <c r="I72" s="8" t="n"/>
      <c r="J72" s="11">
        <f>IF(I72="","",IFERROR(VLOOKUP(I72,Reasons!$B$6:$C$45,2,FALSE),"Not in the list"))</f>
        <v/>
      </c>
      <c r="K72" s="8" t="n"/>
    </row>
    <row r="73">
      <c r="A73" s="6" t="n"/>
      <c r="B73" s="7" t="n"/>
      <c r="C73" s="8" t="n"/>
      <c r="D73" s="8" t="n"/>
      <c r="E73" s="9" t="n"/>
      <c r="F73" s="9" t="n"/>
      <c r="G73" s="10">
        <f>IF(OR(E73="",F73=""),"",IFERROR(ROUND(MOD(F73-E73,1)*1440,0),"check time"))</f>
        <v/>
      </c>
      <c r="H73" s="8" t="n"/>
      <c r="I73" s="8" t="n"/>
      <c r="J73" s="11">
        <f>IF(I73="","",IFERROR(VLOOKUP(I73,Reasons!$B$6:$C$45,2,FALSE),"Not in the list"))</f>
        <v/>
      </c>
      <c r="K73" s="8" t="n"/>
    </row>
    <row r="74">
      <c r="A74" s="6" t="n"/>
      <c r="B74" s="7" t="n"/>
      <c r="C74" s="8" t="n"/>
      <c r="D74" s="8" t="n"/>
      <c r="E74" s="9" t="n"/>
      <c r="F74" s="9" t="n"/>
      <c r="G74" s="10">
        <f>IF(OR(E74="",F74=""),"",IFERROR(ROUND(MOD(F74-E74,1)*1440,0),"check time"))</f>
        <v/>
      </c>
      <c r="H74" s="8" t="n"/>
      <c r="I74" s="8" t="n"/>
      <c r="J74" s="11">
        <f>IF(I74="","",IFERROR(VLOOKUP(I74,Reasons!$B$6:$C$45,2,FALSE),"Not in the list"))</f>
        <v/>
      </c>
      <c r="K74" s="8" t="n"/>
    </row>
    <row r="75">
      <c r="A75" s="6" t="n"/>
      <c r="B75" s="7" t="n"/>
      <c r="C75" s="8" t="n"/>
      <c r="D75" s="8" t="n"/>
      <c r="E75" s="9" t="n"/>
      <c r="F75" s="9" t="n"/>
      <c r="G75" s="10">
        <f>IF(OR(E75="",F75=""),"",IFERROR(ROUND(MOD(F75-E75,1)*1440,0),"check time"))</f>
        <v/>
      </c>
      <c r="H75" s="8" t="n"/>
      <c r="I75" s="8" t="n"/>
      <c r="J75" s="11">
        <f>IF(I75="","",IFERROR(VLOOKUP(I75,Reasons!$B$6:$C$45,2,FALSE),"Not in the list"))</f>
        <v/>
      </c>
      <c r="K75" s="8" t="n"/>
    </row>
    <row r="76">
      <c r="A76" s="6" t="n"/>
      <c r="B76" s="7" t="n"/>
      <c r="C76" s="8" t="n"/>
      <c r="D76" s="8" t="n"/>
      <c r="E76" s="9" t="n"/>
      <c r="F76" s="9" t="n"/>
      <c r="G76" s="10">
        <f>IF(OR(E76="",F76=""),"",IFERROR(ROUND(MOD(F76-E76,1)*1440,0),"check time"))</f>
        <v/>
      </c>
      <c r="H76" s="8" t="n"/>
      <c r="I76" s="8" t="n"/>
      <c r="J76" s="11">
        <f>IF(I76="","",IFERROR(VLOOKUP(I76,Reasons!$B$6:$C$45,2,FALSE),"Not in the list"))</f>
        <v/>
      </c>
      <c r="K76" s="8" t="n"/>
    </row>
    <row r="77">
      <c r="A77" s="6" t="n"/>
      <c r="B77" s="7" t="n"/>
      <c r="C77" s="8" t="n"/>
      <c r="D77" s="8" t="n"/>
      <c r="E77" s="9" t="n"/>
      <c r="F77" s="9" t="n"/>
      <c r="G77" s="10">
        <f>IF(OR(E77="",F77=""),"",IFERROR(ROUND(MOD(F77-E77,1)*1440,0),"check time"))</f>
        <v/>
      </c>
      <c r="H77" s="8" t="n"/>
      <c r="I77" s="8" t="n"/>
      <c r="J77" s="11">
        <f>IF(I77="","",IFERROR(VLOOKUP(I77,Reasons!$B$6:$C$45,2,FALSE),"Not in the list"))</f>
        <v/>
      </c>
      <c r="K77" s="8" t="n"/>
    </row>
    <row r="78">
      <c r="A78" s="6" t="n"/>
      <c r="B78" s="7" t="n"/>
      <c r="C78" s="8" t="n"/>
      <c r="D78" s="8" t="n"/>
      <c r="E78" s="9" t="n"/>
      <c r="F78" s="9" t="n"/>
      <c r="G78" s="10">
        <f>IF(OR(E78="",F78=""),"",IFERROR(ROUND(MOD(F78-E78,1)*1440,0),"check time"))</f>
        <v/>
      </c>
      <c r="H78" s="8" t="n"/>
      <c r="I78" s="8" t="n"/>
      <c r="J78" s="11">
        <f>IF(I78="","",IFERROR(VLOOKUP(I78,Reasons!$B$6:$C$45,2,FALSE),"Not in the list"))</f>
        <v/>
      </c>
      <c r="K78" s="8" t="n"/>
    </row>
    <row r="79">
      <c r="A79" s="6" t="n"/>
      <c r="B79" s="7" t="n"/>
      <c r="C79" s="8" t="n"/>
      <c r="D79" s="8" t="n"/>
      <c r="E79" s="9" t="n"/>
      <c r="F79" s="9" t="n"/>
      <c r="G79" s="10">
        <f>IF(OR(E79="",F79=""),"",IFERROR(ROUND(MOD(F79-E79,1)*1440,0),"check time"))</f>
        <v/>
      </c>
      <c r="H79" s="8" t="n"/>
      <c r="I79" s="8" t="n"/>
      <c r="J79" s="11">
        <f>IF(I79="","",IFERROR(VLOOKUP(I79,Reasons!$B$6:$C$45,2,FALSE),"Not in the list"))</f>
        <v/>
      </c>
      <c r="K79" s="8" t="n"/>
    </row>
    <row r="80">
      <c r="A80" s="6" t="n"/>
      <c r="B80" s="7" t="n"/>
      <c r="C80" s="8" t="n"/>
      <c r="D80" s="8" t="n"/>
      <c r="E80" s="9" t="n"/>
      <c r="F80" s="9" t="n"/>
      <c r="G80" s="10">
        <f>IF(OR(E80="",F80=""),"",IFERROR(ROUND(MOD(F80-E80,1)*1440,0),"check time"))</f>
        <v/>
      </c>
      <c r="H80" s="8" t="n"/>
      <c r="I80" s="8" t="n"/>
      <c r="J80" s="11">
        <f>IF(I80="","",IFERROR(VLOOKUP(I80,Reasons!$B$6:$C$45,2,FALSE),"Not in the list"))</f>
        <v/>
      </c>
      <c r="K80" s="8" t="n"/>
    </row>
    <row r="81">
      <c r="A81" s="6" t="n"/>
      <c r="B81" s="7" t="n"/>
      <c r="C81" s="8" t="n"/>
      <c r="D81" s="8" t="n"/>
      <c r="E81" s="9" t="n"/>
      <c r="F81" s="9" t="n"/>
      <c r="G81" s="10">
        <f>IF(OR(E81="",F81=""),"",IFERROR(ROUND(MOD(F81-E81,1)*1440,0),"check time"))</f>
        <v/>
      </c>
      <c r="H81" s="8" t="n"/>
      <c r="I81" s="8" t="n"/>
      <c r="J81" s="11">
        <f>IF(I81="","",IFERROR(VLOOKUP(I81,Reasons!$B$6:$C$45,2,FALSE),"Not in the list"))</f>
        <v/>
      </c>
      <c r="K81" s="8" t="n"/>
    </row>
    <row r="82">
      <c r="A82" s="6" t="n"/>
      <c r="B82" s="7" t="n"/>
      <c r="C82" s="8" t="n"/>
      <c r="D82" s="8" t="n"/>
      <c r="E82" s="9" t="n"/>
      <c r="F82" s="9" t="n"/>
      <c r="G82" s="10">
        <f>IF(OR(E82="",F82=""),"",IFERROR(ROUND(MOD(F82-E82,1)*1440,0),"check time"))</f>
        <v/>
      </c>
      <c r="H82" s="8" t="n"/>
      <c r="I82" s="8" t="n"/>
      <c r="J82" s="11">
        <f>IF(I82="","",IFERROR(VLOOKUP(I82,Reasons!$B$6:$C$45,2,FALSE),"Not in the list"))</f>
        <v/>
      </c>
      <c r="K82" s="8" t="n"/>
    </row>
    <row r="83">
      <c r="A83" s="6" t="n"/>
      <c r="B83" s="7" t="n"/>
      <c r="C83" s="8" t="n"/>
      <c r="D83" s="8" t="n"/>
      <c r="E83" s="9" t="n"/>
      <c r="F83" s="9" t="n"/>
      <c r="G83" s="10">
        <f>IF(OR(E83="",F83=""),"",IFERROR(ROUND(MOD(F83-E83,1)*1440,0),"check time"))</f>
        <v/>
      </c>
      <c r="H83" s="8" t="n"/>
      <c r="I83" s="8" t="n"/>
      <c r="J83" s="11">
        <f>IF(I83="","",IFERROR(VLOOKUP(I83,Reasons!$B$6:$C$45,2,FALSE),"Not in the list"))</f>
        <v/>
      </c>
      <c r="K83" s="8" t="n"/>
    </row>
    <row r="84">
      <c r="A84" s="6" t="n"/>
      <c r="B84" s="7" t="n"/>
      <c r="C84" s="8" t="n"/>
      <c r="D84" s="8" t="n"/>
      <c r="E84" s="9" t="n"/>
      <c r="F84" s="9" t="n"/>
      <c r="G84" s="10">
        <f>IF(OR(E84="",F84=""),"",IFERROR(ROUND(MOD(F84-E84,1)*1440,0),"check time"))</f>
        <v/>
      </c>
      <c r="H84" s="8" t="n"/>
      <c r="I84" s="8" t="n"/>
      <c r="J84" s="11">
        <f>IF(I84="","",IFERROR(VLOOKUP(I84,Reasons!$B$6:$C$45,2,FALSE),"Not in the list"))</f>
        <v/>
      </c>
      <c r="K84" s="8" t="n"/>
    </row>
    <row r="85">
      <c r="A85" s="6" t="n"/>
      <c r="B85" s="7" t="n"/>
      <c r="C85" s="8" t="n"/>
      <c r="D85" s="8" t="n"/>
      <c r="E85" s="9" t="n"/>
      <c r="F85" s="9" t="n"/>
      <c r="G85" s="10">
        <f>IF(OR(E85="",F85=""),"",IFERROR(ROUND(MOD(F85-E85,1)*1440,0),"check time"))</f>
        <v/>
      </c>
      <c r="H85" s="8" t="n"/>
      <c r="I85" s="8" t="n"/>
      <c r="J85" s="11">
        <f>IF(I85="","",IFERROR(VLOOKUP(I85,Reasons!$B$6:$C$45,2,FALSE),"Not in the list"))</f>
        <v/>
      </c>
      <c r="K85" s="8" t="n"/>
    </row>
    <row r="86">
      <c r="A86" s="6" t="n"/>
      <c r="B86" s="7" t="n"/>
      <c r="C86" s="8" t="n"/>
      <c r="D86" s="8" t="n"/>
      <c r="E86" s="9" t="n"/>
      <c r="F86" s="9" t="n"/>
      <c r="G86" s="10">
        <f>IF(OR(E86="",F86=""),"",IFERROR(ROUND(MOD(F86-E86,1)*1440,0),"check time"))</f>
        <v/>
      </c>
      <c r="H86" s="8" t="n"/>
      <c r="I86" s="8" t="n"/>
      <c r="J86" s="11">
        <f>IF(I86="","",IFERROR(VLOOKUP(I86,Reasons!$B$6:$C$45,2,FALSE),"Not in the list"))</f>
        <v/>
      </c>
      <c r="K86" s="8" t="n"/>
    </row>
    <row r="87">
      <c r="A87" s="6" t="n"/>
      <c r="B87" s="7" t="n"/>
      <c r="C87" s="8" t="n"/>
      <c r="D87" s="8" t="n"/>
      <c r="E87" s="9" t="n"/>
      <c r="F87" s="9" t="n"/>
      <c r="G87" s="10">
        <f>IF(OR(E87="",F87=""),"",IFERROR(ROUND(MOD(F87-E87,1)*1440,0),"check time"))</f>
        <v/>
      </c>
      <c r="H87" s="8" t="n"/>
      <c r="I87" s="8" t="n"/>
      <c r="J87" s="11">
        <f>IF(I87="","",IFERROR(VLOOKUP(I87,Reasons!$B$6:$C$45,2,FALSE),"Not in the list"))</f>
        <v/>
      </c>
      <c r="K87" s="8" t="n"/>
    </row>
    <row r="88">
      <c r="A88" s="6" t="n"/>
      <c r="B88" s="7" t="n"/>
      <c r="C88" s="8" t="n"/>
      <c r="D88" s="8" t="n"/>
      <c r="E88" s="9" t="n"/>
      <c r="F88" s="9" t="n"/>
      <c r="G88" s="10">
        <f>IF(OR(E88="",F88=""),"",IFERROR(ROUND(MOD(F88-E88,1)*1440,0),"check time"))</f>
        <v/>
      </c>
      <c r="H88" s="8" t="n"/>
      <c r="I88" s="8" t="n"/>
      <c r="J88" s="11">
        <f>IF(I88="","",IFERROR(VLOOKUP(I88,Reasons!$B$6:$C$45,2,FALSE),"Not in the list"))</f>
        <v/>
      </c>
      <c r="K88" s="8" t="n"/>
    </row>
    <row r="89">
      <c r="A89" s="6" t="n"/>
      <c r="B89" s="7" t="n"/>
      <c r="C89" s="8" t="n"/>
      <c r="D89" s="8" t="n"/>
      <c r="E89" s="9" t="n"/>
      <c r="F89" s="9" t="n"/>
      <c r="G89" s="10">
        <f>IF(OR(E89="",F89=""),"",IFERROR(ROUND(MOD(F89-E89,1)*1440,0),"check time"))</f>
        <v/>
      </c>
      <c r="H89" s="8" t="n"/>
      <c r="I89" s="8" t="n"/>
      <c r="J89" s="11">
        <f>IF(I89="","",IFERROR(VLOOKUP(I89,Reasons!$B$6:$C$45,2,FALSE),"Not in the list"))</f>
        <v/>
      </c>
      <c r="K89" s="8" t="n"/>
    </row>
    <row r="90">
      <c r="A90" s="6" t="n"/>
      <c r="B90" s="7" t="n"/>
      <c r="C90" s="8" t="n"/>
      <c r="D90" s="8" t="n"/>
      <c r="E90" s="9" t="n"/>
      <c r="F90" s="9" t="n"/>
      <c r="G90" s="10">
        <f>IF(OR(E90="",F90=""),"",IFERROR(ROUND(MOD(F90-E90,1)*1440,0),"check time"))</f>
        <v/>
      </c>
      <c r="H90" s="8" t="n"/>
      <c r="I90" s="8" t="n"/>
      <c r="J90" s="11">
        <f>IF(I90="","",IFERROR(VLOOKUP(I90,Reasons!$B$6:$C$45,2,FALSE),"Not in the list"))</f>
        <v/>
      </c>
      <c r="K90" s="8" t="n"/>
    </row>
    <row r="91">
      <c r="A91" s="6" t="n"/>
      <c r="B91" s="7" t="n"/>
      <c r="C91" s="8" t="n"/>
      <c r="D91" s="8" t="n"/>
      <c r="E91" s="9" t="n"/>
      <c r="F91" s="9" t="n"/>
      <c r="G91" s="10">
        <f>IF(OR(E91="",F91=""),"",IFERROR(ROUND(MOD(F91-E91,1)*1440,0),"check time"))</f>
        <v/>
      </c>
      <c r="H91" s="8" t="n"/>
      <c r="I91" s="8" t="n"/>
      <c r="J91" s="11">
        <f>IF(I91="","",IFERROR(VLOOKUP(I91,Reasons!$B$6:$C$45,2,FALSE),"Not in the list"))</f>
        <v/>
      </c>
      <c r="K91" s="8" t="n"/>
    </row>
    <row r="92">
      <c r="A92" s="6" t="n"/>
      <c r="B92" s="7" t="n"/>
      <c r="C92" s="8" t="n"/>
      <c r="D92" s="8" t="n"/>
      <c r="E92" s="9" t="n"/>
      <c r="F92" s="9" t="n"/>
      <c r="G92" s="10">
        <f>IF(OR(E92="",F92=""),"",IFERROR(ROUND(MOD(F92-E92,1)*1440,0),"check time"))</f>
        <v/>
      </c>
      <c r="H92" s="8" t="n"/>
      <c r="I92" s="8" t="n"/>
      <c r="J92" s="11">
        <f>IF(I92="","",IFERROR(VLOOKUP(I92,Reasons!$B$6:$C$45,2,FALSE),"Not in the list"))</f>
        <v/>
      </c>
      <c r="K92" s="8" t="n"/>
    </row>
    <row r="93">
      <c r="A93" s="6" t="n"/>
      <c r="B93" s="7" t="n"/>
      <c r="C93" s="8" t="n"/>
      <c r="D93" s="8" t="n"/>
      <c r="E93" s="9" t="n"/>
      <c r="F93" s="9" t="n"/>
      <c r="G93" s="10">
        <f>IF(OR(E93="",F93=""),"",IFERROR(ROUND(MOD(F93-E93,1)*1440,0),"check time"))</f>
        <v/>
      </c>
      <c r="H93" s="8" t="n"/>
      <c r="I93" s="8" t="n"/>
      <c r="J93" s="11">
        <f>IF(I93="","",IFERROR(VLOOKUP(I93,Reasons!$B$6:$C$45,2,FALSE),"Not in the list"))</f>
        <v/>
      </c>
      <c r="K93" s="8" t="n"/>
    </row>
    <row r="94">
      <c r="A94" s="6" t="n"/>
      <c r="B94" s="7" t="n"/>
      <c r="C94" s="8" t="n"/>
      <c r="D94" s="8" t="n"/>
      <c r="E94" s="9" t="n"/>
      <c r="F94" s="9" t="n"/>
      <c r="G94" s="10">
        <f>IF(OR(E94="",F94=""),"",IFERROR(ROUND(MOD(F94-E94,1)*1440,0),"check time"))</f>
        <v/>
      </c>
      <c r="H94" s="8" t="n"/>
      <c r="I94" s="8" t="n"/>
      <c r="J94" s="11">
        <f>IF(I94="","",IFERROR(VLOOKUP(I94,Reasons!$B$6:$C$45,2,FALSE),"Not in the list"))</f>
        <v/>
      </c>
      <c r="K94" s="8" t="n"/>
    </row>
    <row r="95">
      <c r="A95" s="6" t="n"/>
      <c r="B95" s="7" t="n"/>
      <c r="C95" s="8" t="n"/>
      <c r="D95" s="8" t="n"/>
      <c r="E95" s="9" t="n"/>
      <c r="F95" s="9" t="n"/>
      <c r="G95" s="10">
        <f>IF(OR(E95="",F95=""),"",IFERROR(ROUND(MOD(F95-E95,1)*1440,0),"check time"))</f>
        <v/>
      </c>
      <c r="H95" s="8" t="n"/>
      <c r="I95" s="8" t="n"/>
      <c r="J95" s="11">
        <f>IF(I95="","",IFERROR(VLOOKUP(I95,Reasons!$B$6:$C$45,2,FALSE),"Not in the list"))</f>
        <v/>
      </c>
      <c r="K95" s="8" t="n"/>
    </row>
    <row r="96">
      <c r="A96" s="6" t="n"/>
      <c r="B96" s="7" t="n"/>
      <c r="C96" s="8" t="n"/>
      <c r="D96" s="8" t="n"/>
      <c r="E96" s="9" t="n"/>
      <c r="F96" s="9" t="n"/>
      <c r="G96" s="10">
        <f>IF(OR(E96="",F96=""),"",IFERROR(ROUND(MOD(F96-E96,1)*1440,0),"check time"))</f>
        <v/>
      </c>
      <c r="H96" s="8" t="n"/>
      <c r="I96" s="8" t="n"/>
      <c r="J96" s="11">
        <f>IF(I96="","",IFERROR(VLOOKUP(I96,Reasons!$B$6:$C$45,2,FALSE),"Not in the list"))</f>
        <v/>
      </c>
      <c r="K96" s="8" t="n"/>
    </row>
    <row r="97">
      <c r="A97" s="6" t="n"/>
      <c r="B97" s="7" t="n"/>
      <c r="C97" s="8" t="n"/>
      <c r="D97" s="8" t="n"/>
      <c r="E97" s="9" t="n"/>
      <c r="F97" s="9" t="n"/>
      <c r="G97" s="10">
        <f>IF(OR(E97="",F97=""),"",IFERROR(ROUND(MOD(F97-E97,1)*1440,0),"check time"))</f>
        <v/>
      </c>
      <c r="H97" s="8" t="n"/>
      <c r="I97" s="8" t="n"/>
      <c r="J97" s="11">
        <f>IF(I97="","",IFERROR(VLOOKUP(I97,Reasons!$B$6:$C$45,2,FALSE),"Not in the list"))</f>
        <v/>
      </c>
      <c r="K97" s="8" t="n"/>
    </row>
    <row r="98">
      <c r="A98" s="6" t="n"/>
      <c r="B98" s="7" t="n"/>
      <c r="C98" s="8" t="n"/>
      <c r="D98" s="8" t="n"/>
      <c r="E98" s="9" t="n"/>
      <c r="F98" s="9" t="n"/>
      <c r="G98" s="10">
        <f>IF(OR(E98="",F98=""),"",IFERROR(ROUND(MOD(F98-E98,1)*1440,0),"check time"))</f>
        <v/>
      </c>
      <c r="H98" s="8" t="n"/>
      <c r="I98" s="8" t="n"/>
      <c r="J98" s="11">
        <f>IF(I98="","",IFERROR(VLOOKUP(I98,Reasons!$B$6:$C$45,2,FALSE),"Not in the list"))</f>
        <v/>
      </c>
      <c r="K98" s="8" t="n"/>
    </row>
    <row r="99">
      <c r="A99" s="6" t="n"/>
      <c r="B99" s="7" t="n"/>
      <c r="C99" s="8" t="n"/>
      <c r="D99" s="8" t="n"/>
      <c r="E99" s="9" t="n"/>
      <c r="F99" s="9" t="n"/>
      <c r="G99" s="10">
        <f>IF(OR(E99="",F99=""),"",IFERROR(ROUND(MOD(F99-E99,1)*1440,0),"check time"))</f>
        <v/>
      </c>
      <c r="H99" s="8" t="n"/>
      <c r="I99" s="8" t="n"/>
      <c r="J99" s="11">
        <f>IF(I99="","",IFERROR(VLOOKUP(I99,Reasons!$B$6:$C$45,2,FALSE),"Not in the list"))</f>
        <v/>
      </c>
      <c r="K99" s="8" t="n"/>
    </row>
    <row r="100">
      <c r="A100" s="6" t="n"/>
      <c r="B100" s="7" t="n"/>
      <c r="C100" s="8" t="n"/>
      <c r="D100" s="8" t="n"/>
      <c r="E100" s="9" t="n"/>
      <c r="F100" s="9" t="n"/>
      <c r="G100" s="10">
        <f>IF(OR(E100="",F100=""),"",IFERROR(ROUND(MOD(F100-E100,1)*1440,0),"check time"))</f>
        <v/>
      </c>
      <c r="H100" s="8" t="n"/>
      <c r="I100" s="8" t="n"/>
      <c r="J100" s="11">
        <f>IF(I100="","",IFERROR(VLOOKUP(I100,Reasons!$B$6:$C$45,2,FALSE),"Not in the list"))</f>
        <v/>
      </c>
      <c r="K100" s="8" t="n"/>
    </row>
    <row r="101">
      <c r="A101" s="6" t="n"/>
      <c r="B101" s="7" t="n"/>
      <c r="C101" s="8" t="n"/>
      <c r="D101" s="8" t="n"/>
      <c r="E101" s="9" t="n"/>
      <c r="F101" s="9" t="n"/>
      <c r="G101" s="10">
        <f>IF(OR(E101="",F101=""),"",IFERROR(ROUND(MOD(F101-E101,1)*1440,0),"check time"))</f>
        <v/>
      </c>
      <c r="H101" s="8" t="n"/>
      <c r="I101" s="8" t="n"/>
      <c r="J101" s="11">
        <f>IF(I101="","",IFERROR(VLOOKUP(I101,Reasons!$B$6:$C$45,2,FALSE),"Not in the list"))</f>
        <v/>
      </c>
      <c r="K101" s="8" t="n"/>
    </row>
    <row r="102">
      <c r="A102" s="6" t="n"/>
      <c r="B102" s="7" t="n"/>
      <c r="C102" s="8" t="n"/>
      <c r="D102" s="8" t="n"/>
      <c r="E102" s="9" t="n"/>
      <c r="F102" s="9" t="n"/>
      <c r="G102" s="10">
        <f>IF(OR(E102="",F102=""),"",IFERROR(ROUND(MOD(F102-E102,1)*1440,0),"check time"))</f>
        <v/>
      </c>
      <c r="H102" s="8" t="n"/>
      <c r="I102" s="8" t="n"/>
      <c r="J102" s="11">
        <f>IF(I102="","",IFERROR(VLOOKUP(I102,Reasons!$B$6:$C$45,2,FALSE),"Not in the list"))</f>
        <v/>
      </c>
      <c r="K102" s="8" t="n"/>
    </row>
    <row r="103">
      <c r="A103" s="6" t="n"/>
      <c r="B103" s="7" t="n"/>
      <c r="C103" s="8" t="n"/>
      <c r="D103" s="8" t="n"/>
      <c r="E103" s="9" t="n"/>
      <c r="F103" s="9" t="n"/>
      <c r="G103" s="10">
        <f>IF(OR(E103="",F103=""),"",IFERROR(ROUND(MOD(F103-E103,1)*1440,0),"check time"))</f>
        <v/>
      </c>
      <c r="H103" s="8" t="n"/>
      <c r="I103" s="8" t="n"/>
      <c r="J103" s="11">
        <f>IF(I103="","",IFERROR(VLOOKUP(I103,Reasons!$B$6:$C$45,2,FALSE),"Not in the list"))</f>
        <v/>
      </c>
      <c r="K103" s="8" t="n"/>
    </row>
    <row r="104">
      <c r="A104" s="6" t="n"/>
      <c r="B104" s="7" t="n"/>
      <c r="C104" s="8" t="n"/>
      <c r="D104" s="8" t="n"/>
      <c r="E104" s="9" t="n"/>
      <c r="F104" s="9" t="n"/>
      <c r="G104" s="10">
        <f>IF(OR(E104="",F104=""),"",IFERROR(ROUND(MOD(F104-E104,1)*1440,0),"check time"))</f>
        <v/>
      </c>
      <c r="H104" s="8" t="n"/>
      <c r="I104" s="8" t="n"/>
      <c r="J104" s="11">
        <f>IF(I104="","",IFERROR(VLOOKUP(I104,Reasons!$B$6:$C$45,2,FALSE),"Not in the list"))</f>
        <v/>
      </c>
      <c r="K104" s="8" t="n"/>
    </row>
    <row r="105">
      <c r="A105" s="6" t="n"/>
      <c r="B105" s="7" t="n"/>
      <c r="C105" s="8" t="n"/>
      <c r="D105" s="8" t="n"/>
      <c r="E105" s="9" t="n"/>
      <c r="F105" s="9" t="n"/>
      <c r="G105" s="10">
        <f>IF(OR(E105="",F105=""),"",IFERROR(ROUND(MOD(F105-E105,1)*1440,0),"check time"))</f>
        <v/>
      </c>
      <c r="H105" s="8" t="n"/>
      <c r="I105" s="8" t="n"/>
      <c r="J105" s="11">
        <f>IF(I105="","",IFERROR(VLOOKUP(I105,Reasons!$B$6:$C$45,2,FALSE),"Not in the list"))</f>
        <v/>
      </c>
      <c r="K105" s="8" t="n"/>
    </row>
    <row r="106">
      <c r="A106" s="6" t="n"/>
      <c r="B106" s="7" t="n"/>
      <c r="C106" s="8" t="n"/>
      <c r="D106" s="8" t="n"/>
      <c r="E106" s="9" t="n"/>
      <c r="F106" s="9" t="n"/>
      <c r="G106" s="10">
        <f>IF(OR(E106="",F106=""),"",IFERROR(ROUND(MOD(F106-E106,1)*1440,0),"check time"))</f>
        <v/>
      </c>
      <c r="H106" s="8" t="n"/>
      <c r="I106" s="8" t="n"/>
      <c r="J106" s="11">
        <f>IF(I106="","",IFERROR(VLOOKUP(I106,Reasons!$B$6:$C$45,2,FALSE),"Not in the list"))</f>
        <v/>
      </c>
      <c r="K106" s="8" t="n"/>
    </row>
    <row r="107">
      <c r="A107" s="6" t="n"/>
      <c r="B107" s="7" t="n"/>
      <c r="C107" s="8" t="n"/>
      <c r="D107" s="8" t="n"/>
      <c r="E107" s="9" t="n"/>
      <c r="F107" s="9" t="n"/>
      <c r="G107" s="10">
        <f>IF(OR(E107="",F107=""),"",IFERROR(ROUND(MOD(F107-E107,1)*1440,0),"check time"))</f>
        <v/>
      </c>
      <c r="H107" s="8" t="n"/>
      <c r="I107" s="8" t="n"/>
      <c r="J107" s="11">
        <f>IF(I107="","",IFERROR(VLOOKUP(I107,Reasons!$B$6:$C$45,2,FALSE),"Not in the list"))</f>
        <v/>
      </c>
      <c r="K107" s="8" t="n"/>
    </row>
    <row r="108">
      <c r="A108" s="6" t="n"/>
      <c r="B108" s="7" t="n"/>
      <c r="C108" s="8" t="n"/>
      <c r="D108" s="8" t="n"/>
      <c r="E108" s="9" t="n"/>
      <c r="F108" s="9" t="n"/>
      <c r="G108" s="10">
        <f>IF(OR(E108="",F108=""),"",IFERROR(ROUND(MOD(F108-E108,1)*1440,0),"check time"))</f>
        <v/>
      </c>
      <c r="H108" s="8" t="n"/>
      <c r="I108" s="8" t="n"/>
      <c r="J108" s="11">
        <f>IF(I108="","",IFERROR(VLOOKUP(I108,Reasons!$B$6:$C$45,2,FALSE),"Not in the list"))</f>
        <v/>
      </c>
      <c r="K108" s="8" t="n"/>
    </row>
    <row r="109">
      <c r="A109" s="6" t="n"/>
      <c r="B109" s="7" t="n"/>
      <c r="C109" s="8" t="n"/>
      <c r="D109" s="8" t="n"/>
      <c r="E109" s="9" t="n"/>
      <c r="F109" s="9" t="n"/>
      <c r="G109" s="10">
        <f>IF(OR(E109="",F109=""),"",IFERROR(ROUND(MOD(F109-E109,1)*1440,0),"check time"))</f>
        <v/>
      </c>
      <c r="H109" s="8" t="n"/>
      <c r="I109" s="8" t="n"/>
      <c r="J109" s="11">
        <f>IF(I109="","",IFERROR(VLOOKUP(I109,Reasons!$B$6:$C$45,2,FALSE),"Not in the list"))</f>
        <v/>
      </c>
      <c r="K109" s="8" t="n"/>
    </row>
    <row r="110">
      <c r="A110" s="6" t="n"/>
      <c r="B110" s="7" t="n"/>
      <c r="C110" s="8" t="n"/>
      <c r="D110" s="8" t="n"/>
      <c r="E110" s="9" t="n"/>
      <c r="F110" s="9" t="n"/>
      <c r="G110" s="10">
        <f>IF(OR(E110="",F110=""),"",IFERROR(ROUND(MOD(F110-E110,1)*1440,0),"check time"))</f>
        <v/>
      </c>
      <c r="H110" s="8" t="n"/>
      <c r="I110" s="8" t="n"/>
      <c r="J110" s="11">
        <f>IF(I110="","",IFERROR(VLOOKUP(I110,Reasons!$B$6:$C$45,2,FALSE),"Not in the list"))</f>
        <v/>
      </c>
      <c r="K110" s="8" t="n"/>
    </row>
    <row r="111">
      <c r="A111" s="6" t="n"/>
      <c r="B111" s="7" t="n"/>
      <c r="C111" s="8" t="n"/>
      <c r="D111" s="8" t="n"/>
      <c r="E111" s="9" t="n"/>
      <c r="F111" s="9" t="n"/>
      <c r="G111" s="10">
        <f>IF(OR(E111="",F111=""),"",IFERROR(ROUND(MOD(F111-E111,1)*1440,0),"check time"))</f>
        <v/>
      </c>
      <c r="H111" s="8" t="n"/>
      <c r="I111" s="8" t="n"/>
      <c r="J111" s="11">
        <f>IF(I111="","",IFERROR(VLOOKUP(I111,Reasons!$B$6:$C$45,2,FALSE),"Not in the list"))</f>
        <v/>
      </c>
      <c r="K111" s="8" t="n"/>
    </row>
    <row r="112">
      <c r="A112" s="6" t="n"/>
      <c r="B112" s="7" t="n"/>
      <c r="C112" s="8" t="n"/>
      <c r="D112" s="8" t="n"/>
      <c r="E112" s="9" t="n"/>
      <c r="F112" s="9" t="n"/>
      <c r="G112" s="10">
        <f>IF(OR(E112="",F112=""),"",IFERROR(ROUND(MOD(F112-E112,1)*1440,0),"check time"))</f>
        <v/>
      </c>
      <c r="H112" s="8" t="n"/>
      <c r="I112" s="8" t="n"/>
      <c r="J112" s="11">
        <f>IF(I112="","",IFERROR(VLOOKUP(I112,Reasons!$B$6:$C$45,2,FALSE),"Not in the list"))</f>
        <v/>
      </c>
      <c r="K112" s="8" t="n"/>
    </row>
    <row r="113">
      <c r="A113" s="6" t="n"/>
      <c r="B113" s="7" t="n"/>
      <c r="C113" s="8" t="n"/>
      <c r="D113" s="8" t="n"/>
      <c r="E113" s="9" t="n"/>
      <c r="F113" s="9" t="n"/>
      <c r="G113" s="10">
        <f>IF(OR(E113="",F113=""),"",IFERROR(ROUND(MOD(F113-E113,1)*1440,0),"check time"))</f>
        <v/>
      </c>
      <c r="H113" s="8" t="n"/>
      <c r="I113" s="8" t="n"/>
      <c r="J113" s="11">
        <f>IF(I113="","",IFERROR(VLOOKUP(I113,Reasons!$B$6:$C$45,2,FALSE),"Not in the list"))</f>
        <v/>
      </c>
      <c r="K113" s="8" t="n"/>
    </row>
    <row r="114">
      <c r="A114" s="6" t="n"/>
      <c r="B114" s="7" t="n"/>
      <c r="C114" s="8" t="n"/>
      <c r="D114" s="8" t="n"/>
      <c r="E114" s="9" t="n"/>
      <c r="F114" s="9" t="n"/>
      <c r="G114" s="10">
        <f>IF(OR(E114="",F114=""),"",IFERROR(ROUND(MOD(F114-E114,1)*1440,0),"check time"))</f>
        <v/>
      </c>
      <c r="H114" s="8" t="n"/>
      <c r="I114" s="8" t="n"/>
      <c r="J114" s="11">
        <f>IF(I114="","",IFERROR(VLOOKUP(I114,Reasons!$B$6:$C$45,2,FALSE),"Not in the list"))</f>
        <v/>
      </c>
      <c r="K114" s="8" t="n"/>
    </row>
    <row r="115">
      <c r="A115" s="6" t="n"/>
      <c r="B115" s="7" t="n"/>
      <c r="C115" s="8" t="n"/>
      <c r="D115" s="8" t="n"/>
      <c r="E115" s="9" t="n"/>
      <c r="F115" s="9" t="n"/>
      <c r="G115" s="10">
        <f>IF(OR(E115="",F115=""),"",IFERROR(ROUND(MOD(F115-E115,1)*1440,0),"check time"))</f>
        <v/>
      </c>
      <c r="H115" s="8" t="n"/>
      <c r="I115" s="8" t="n"/>
      <c r="J115" s="11">
        <f>IF(I115="","",IFERROR(VLOOKUP(I115,Reasons!$B$6:$C$45,2,FALSE),"Not in the list"))</f>
        <v/>
      </c>
      <c r="K115" s="8" t="n"/>
    </row>
    <row r="116">
      <c r="A116" s="6" t="n"/>
      <c r="B116" s="7" t="n"/>
      <c r="C116" s="8" t="n"/>
      <c r="D116" s="8" t="n"/>
      <c r="E116" s="9" t="n"/>
      <c r="F116" s="9" t="n"/>
      <c r="G116" s="10">
        <f>IF(OR(E116="",F116=""),"",IFERROR(ROUND(MOD(F116-E116,1)*1440,0),"check time"))</f>
        <v/>
      </c>
      <c r="H116" s="8" t="n"/>
      <c r="I116" s="8" t="n"/>
      <c r="J116" s="11">
        <f>IF(I116="","",IFERROR(VLOOKUP(I116,Reasons!$B$6:$C$45,2,FALSE),"Not in the list"))</f>
        <v/>
      </c>
      <c r="K116" s="8" t="n"/>
    </row>
    <row r="117">
      <c r="A117" s="6" t="n"/>
      <c r="B117" s="7" t="n"/>
      <c r="C117" s="8" t="n"/>
      <c r="D117" s="8" t="n"/>
      <c r="E117" s="9" t="n"/>
      <c r="F117" s="9" t="n"/>
      <c r="G117" s="10">
        <f>IF(OR(E117="",F117=""),"",IFERROR(ROUND(MOD(F117-E117,1)*1440,0),"check time"))</f>
        <v/>
      </c>
      <c r="H117" s="8" t="n"/>
      <c r="I117" s="8" t="n"/>
      <c r="J117" s="11">
        <f>IF(I117="","",IFERROR(VLOOKUP(I117,Reasons!$B$6:$C$45,2,FALSE),"Not in the list"))</f>
        <v/>
      </c>
      <c r="K117" s="8" t="n"/>
    </row>
    <row r="118">
      <c r="A118" s="6" t="n"/>
      <c r="B118" s="7" t="n"/>
      <c r="C118" s="8" t="n"/>
      <c r="D118" s="8" t="n"/>
      <c r="E118" s="9" t="n"/>
      <c r="F118" s="9" t="n"/>
      <c r="G118" s="10">
        <f>IF(OR(E118="",F118=""),"",IFERROR(ROUND(MOD(F118-E118,1)*1440,0),"check time"))</f>
        <v/>
      </c>
      <c r="H118" s="8" t="n"/>
      <c r="I118" s="8" t="n"/>
      <c r="J118" s="11">
        <f>IF(I118="","",IFERROR(VLOOKUP(I118,Reasons!$B$6:$C$45,2,FALSE),"Not in the list"))</f>
        <v/>
      </c>
      <c r="K118" s="8" t="n"/>
    </row>
    <row r="119">
      <c r="A119" s="6" t="n"/>
      <c r="B119" s="7" t="n"/>
      <c r="C119" s="8" t="n"/>
      <c r="D119" s="8" t="n"/>
      <c r="E119" s="9" t="n"/>
      <c r="F119" s="9" t="n"/>
      <c r="G119" s="10">
        <f>IF(OR(E119="",F119=""),"",IFERROR(ROUND(MOD(F119-E119,1)*1440,0),"check time"))</f>
        <v/>
      </c>
      <c r="H119" s="8" t="n"/>
      <c r="I119" s="8" t="n"/>
      <c r="J119" s="11">
        <f>IF(I119="","",IFERROR(VLOOKUP(I119,Reasons!$B$6:$C$45,2,FALSE),"Not in the list"))</f>
        <v/>
      </c>
      <c r="K119" s="8" t="n"/>
    </row>
    <row r="120">
      <c r="A120" s="6" t="n"/>
      <c r="B120" s="7" t="n"/>
      <c r="C120" s="8" t="n"/>
      <c r="D120" s="8" t="n"/>
      <c r="E120" s="9" t="n"/>
      <c r="F120" s="9" t="n"/>
      <c r="G120" s="10">
        <f>IF(OR(E120="",F120=""),"",IFERROR(ROUND(MOD(F120-E120,1)*1440,0),"check time"))</f>
        <v/>
      </c>
      <c r="H120" s="8" t="n"/>
      <c r="I120" s="8" t="n"/>
      <c r="J120" s="11">
        <f>IF(I120="","",IFERROR(VLOOKUP(I120,Reasons!$B$6:$C$45,2,FALSE),"Not in the list"))</f>
        <v/>
      </c>
      <c r="K120" s="8" t="n"/>
    </row>
    <row r="121">
      <c r="A121" s="6" t="n"/>
      <c r="B121" s="7" t="n"/>
      <c r="C121" s="8" t="n"/>
      <c r="D121" s="8" t="n"/>
      <c r="E121" s="9" t="n"/>
      <c r="F121" s="9" t="n"/>
      <c r="G121" s="10">
        <f>IF(OR(E121="",F121=""),"",IFERROR(ROUND(MOD(F121-E121,1)*1440,0),"check time"))</f>
        <v/>
      </c>
      <c r="H121" s="8" t="n"/>
      <c r="I121" s="8" t="n"/>
      <c r="J121" s="11">
        <f>IF(I121="","",IFERROR(VLOOKUP(I121,Reasons!$B$6:$C$45,2,FALSE),"Not in the list"))</f>
        <v/>
      </c>
      <c r="K121" s="8" t="n"/>
    </row>
    <row r="122">
      <c r="A122" s="6" t="n"/>
      <c r="B122" s="7" t="n"/>
      <c r="C122" s="8" t="n"/>
      <c r="D122" s="8" t="n"/>
      <c r="E122" s="9" t="n"/>
      <c r="F122" s="9" t="n"/>
      <c r="G122" s="10">
        <f>IF(OR(E122="",F122=""),"",IFERROR(ROUND(MOD(F122-E122,1)*1440,0),"check time"))</f>
        <v/>
      </c>
      <c r="H122" s="8" t="n"/>
      <c r="I122" s="8" t="n"/>
      <c r="J122" s="11">
        <f>IF(I122="","",IFERROR(VLOOKUP(I122,Reasons!$B$6:$C$45,2,FALSE),"Not in the list"))</f>
        <v/>
      </c>
      <c r="K122" s="8" t="n"/>
    </row>
    <row r="123">
      <c r="A123" s="6" t="n"/>
      <c r="B123" s="7" t="n"/>
      <c r="C123" s="8" t="n"/>
      <c r="D123" s="8" t="n"/>
      <c r="E123" s="9" t="n"/>
      <c r="F123" s="9" t="n"/>
      <c r="G123" s="10">
        <f>IF(OR(E123="",F123=""),"",IFERROR(ROUND(MOD(F123-E123,1)*1440,0),"check time"))</f>
        <v/>
      </c>
      <c r="H123" s="8" t="n"/>
      <c r="I123" s="8" t="n"/>
      <c r="J123" s="11">
        <f>IF(I123="","",IFERROR(VLOOKUP(I123,Reasons!$B$6:$C$45,2,FALSE),"Not in the list"))</f>
        <v/>
      </c>
      <c r="K123" s="8" t="n"/>
    </row>
    <row r="124">
      <c r="A124" s="6" t="n"/>
      <c r="B124" s="7" t="n"/>
      <c r="C124" s="8" t="n"/>
      <c r="D124" s="8" t="n"/>
      <c r="E124" s="9" t="n"/>
      <c r="F124" s="9" t="n"/>
      <c r="G124" s="10">
        <f>IF(OR(E124="",F124=""),"",IFERROR(ROUND(MOD(F124-E124,1)*1440,0),"check time"))</f>
        <v/>
      </c>
      <c r="H124" s="8" t="n"/>
      <c r="I124" s="8" t="n"/>
      <c r="J124" s="11">
        <f>IF(I124="","",IFERROR(VLOOKUP(I124,Reasons!$B$6:$C$45,2,FALSE),"Not in the list"))</f>
        <v/>
      </c>
      <c r="K124" s="8" t="n"/>
    </row>
    <row r="125">
      <c r="A125" s="6" t="n"/>
      <c r="B125" s="7" t="n"/>
      <c r="C125" s="8" t="n"/>
      <c r="D125" s="8" t="n"/>
      <c r="E125" s="9" t="n"/>
      <c r="F125" s="9" t="n"/>
      <c r="G125" s="10">
        <f>IF(OR(E125="",F125=""),"",IFERROR(ROUND(MOD(F125-E125,1)*1440,0),"check time"))</f>
        <v/>
      </c>
      <c r="H125" s="8" t="n"/>
      <c r="I125" s="8" t="n"/>
      <c r="J125" s="11">
        <f>IF(I125="","",IFERROR(VLOOKUP(I125,Reasons!$B$6:$C$45,2,FALSE),"Not in the list"))</f>
        <v/>
      </c>
      <c r="K125" s="8" t="n"/>
    </row>
    <row r="126">
      <c r="A126" s="6" t="n"/>
      <c r="B126" s="7" t="n"/>
      <c r="C126" s="8" t="n"/>
      <c r="D126" s="8" t="n"/>
      <c r="E126" s="9" t="n"/>
      <c r="F126" s="9" t="n"/>
      <c r="G126" s="10">
        <f>IF(OR(E126="",F126=""),"",IFERROR(ROUND(MOD(F126-E126,1)*1440,0),"check time"))</f>
        <v/>
      </c>
      <c r="H126" s="8" t="n"/>
      <c r="I126" s="8" t="n"/>
      <c r="J126" s="11">
        <f>IF(I126="","",IFERROR(VLOOKUP(I126,Reasons!$B$6:$C$45,2,FALSE),"Not in the list"))</f>
        <v/>
      </c>
      <c r="K126" s="8" t="n"/>
    </row>
    <row r="127">
      <c r="A127" s="6" t="n"/>
      <c r="B127" s="7" t="n"/>
      <c r="C127" s="8" t="n"/>
      <c r="D127" s="8" t="n"/>
      <c r="E127" s="9" t="n"/>
      <c r="F127" s="9" t="n"/>
      <c r="G127" s="10">
        <f>IF(OR(E127="",F127=""),"",IFERROR(ROUND(MOD(F127-E127,1)*1440,0),"check time"))</f>
        <v/>
      </c>
      <c r="H127" s="8" t="n"/>
      <c r="I127" s="8" t="n"/>
      <c r="J127" s="11">
        <f>IF(I127="","",IFERROR(VLOOKUP(I127,Reasons!$B$6:$C$45,2,FALSE),"Not in the list"))</f>
        <v/>
      </c>
      <c r="K127" s="8" t="n"/>
    </row>
    <row r="128">
      <c r="A128" s="6" t="n"/>
      <c r="B128" s="7" t="n"/>
      <c r="C128" s="8" t="n"/>
      <c r="D128" s="8" t="n"/>
      <c r="E128" s="9" t="n"/>
      <c r="F128" s="9" t="n"/>
      <c r="G128" s="10">
        <f>IF(OR(E128="",F128=""),"",IFERROR(ROUND(MOD(F128-E128,1)*1440,0),"check time"))</f>
        <v/>
      </c>
      <c r="H128" s="8" t="n"/>
      <c r="I128" s="8" t="n"/>
      <c r="J128" s="11">
        <f>IF(I128="","",IFERROR(VLOOKUP(I128,Reasons!$B$6:$C$45,2,FALSE),"Not in the list"))</f>
        <v/>
      </c>
      <c r="K128" s="8" t="n"/>
    </row>
    <row r="129">
      <c r="A129" s="6" t="n"/>
      <c r="B129" s="7" t="n"/>
      <c r="C129" s="8" t="n"/>
      <c r="D129" s="8" t="n"/>
      <c r="E129" s="9" t="n"/>
      <c r="F129" s="9" t="n"/>
      <c r="G129" s="10">
        <f>IF(OR(E129="",F129=""),"",IFERROR(ROUND(MOD(F129-E129,1)*1440,0),"check time"))</f>
        <v/>
      </c>
      <c r="H129" s="8" t="n"/>
      <c r="I129" s="8" t="n"/>
      <c r="J129" s="11">
        <f>IF(I129="","",IFERROR(VLOOKUP(I129,Reasons!$B$6:$C$45,2,FALSE),"Not in the list"))</f>
        <v/>
      </c>
      <c r="K129" s="8" t="n"/>
    </row>
    <row r="130">
      <c r="A130" s="6" t="n"/>
      <c r="B130" s="7" t="n"/>
      <c r="C130" s="8" t="n"/>
      <c r="D130" s="8" t="n"/>
      <c r="E130" s="9" t="n"/>
      <c r="F130" s="9" t="n"/>
      <c r="G130" s="10">
        <f>IF(OR(E130="",F130=""),"",IFERROR(ROUND(MOD(F130-E130,1)*1440,0),"check time"))</f>
        <v/>
      </c>
      <c r="H130" s="8" t="n"/>
      <c r="I130" s="8" t="n"/>
      <c r="J130" s="11">
        <f>IF(I130="","",IFERROR(VLOOKUP(I130,Reasons!$B$6:$C$45,2,FALSE),"Not in the list"))</f>
        <v/>
      </c>
      <c r="K130" s="8" t="n"/>
    </row>
    <row r="131">
      <c r="A131" s="6" t="n"/>
      <c r="B131" s="7" t="n"/>
      <c r="C131" s="8" t="n"/>
      <c r="D131" s="8" t="n"/>
      <c r="E131" s="9" t="n"/>
      <c r="F131" s="9" t="n"/>
      <c r="G131" s="10">
        <f>IF(OR(E131="",F131=""),"",IFERROR(ROUND(MOD(F131-E131,1)*1440,0),"check time"))</f>
        <v/>
      </c>
      <c r="H131" s="8" t="n"/>
      <c r="I131" s="8" t="n"/>
      <c r="J131" s="11">
        <f>IF(I131="","",IFERROR(VLOOKUP(I131,Reasons!$B$6:$C$45,2,FALSE),"Not in the list"))</f>
        <v/>
      </c>
      <c r="K131" s="8" t="n"/>
    </row>
    <row r="132">
      <c r="A132" s="6" t="n"/>
      <c r="B132" s="7" t="n"/>
      <c r="C132" s="8" t="n"/>
      <c r="D132" s="8" t="n"/>
      <c r="E132" s="9" t="n"/>
      <c r="F132" s="9" t="n"/>
      <c r="G132" s="10">
        <f>IF(OR(E132="",F132=""),"",IFERROR(ROUND(MOD(F132-E132,1)*1440,0),"check time"))</f>
        <v/>
      </c>
      <c r="H132" s="8" t="n"/>
      <c r="I132" s="8" t="n"/>
      <c r="J132" s="11">
        <f>IF(I132="","",IFERROR(VLOOKUP(I132,Reasons!$B$6:$C$45,2,FALSE),"Not in the list"))</f>
        <v/>
      </c>
      <c r="K132" s="8" t="n"/>
    </row>
    <row r="133">
      <c r="A133" s="6" t="n"/>
      <c r="B133" s="7" t="n"/>
      <c r="C133" s="8" t="n"/>
      <c r="D133" s="8" t="n"/>
      <c r="E133" s="9" t="n"/>
      <c r="F133" s="9" t="n"/>
      <c r="G133" s="10">
        <f>IF(OR(E133="",F133=""),"",IFERROR(ROUND(MOD(F133-E133,1)*1440,0),"check time"))</f>
        <v/>
      </c>
      <c r="H133" s="8" t="n"/>
      <c r="I133" s="8" t="n"/>
      <c r="J133" s="11">
        <f>IF(I133="","",IFERROR(VLOOKUP(I133,Reasons!$B$6:$C$45,2,FALSE),"Not in the list"))</f>
        <v/>
      </c>
      <c r="K133" s="8" t="n"/>
    </row>
    <row r="134">
      <c r="A134" s="6" t="n"/>
      <c r="B134" s="7" t="n"/>
      <c r="C134" s="8" t="n"/>
      <c r="D134" s="8" t="n"/>
      <c r="E134" s="9" t="n"/>
      <c r="F134" s="9" t="n"/>
      <c r="G134" s="10">
        <f>IF(OR(E134="",F134=""),"",IFERROR(ROUND(MOD(F134-E134,1)*1440,0),"check time"))</f>
        <v/>
      </c>
      <c r="H134" s="8" t="n"/>
      <c r="I134" s="8" t="n"/>
      <c r="J134" s="11">
        <f>IF(I134="","",IFERROR(VLOOKUP(I134,Reasons!$B$6:$C$45,2,FALSE),"Not in the list"))</f>
        <v/>
      </c>
      <c r="K134" s="8" t="n"/>
    </row>
    <row r="135">
      <c r="A135" s="6" t="n"/>
      <c r="B135" s="7" t="n"/>
      <c r="C135" s="8" t="n"/>
      <c r="D135" s="8" t="n"/>
      <c r="E135" s="9" t="n"/>
      <c r="F135" s="9" t="n"/>
      <c r="G135" s="10">
        <f>IF(OR(E135="",F135=""),"",IFERROR(ROUND(MOD(F135-E135,1)*1440,0),"check time"))</f>
        <v/>
      </c>
      <c r="H135" s="8" t="n"/>
      <c r="I135" s="8" t="n"/>
      <c r="J135" s="11">
        <f>IF(I135="","",IFERROR(VLOOKUP(I135,Reasons!$B$6:$C$45,2,FALSE),"Not in the list"))</f>
        <v/>
      </c>
      <c r="K135" s="8" t="n"/>
    </row>
    <row r="136">
      <c r="A136" s="6" t="n"/>
      <c r="B136" s="7" t="n"/>
      <c r="C136" s="8" t="n"/>
      <c r="D136" s="8" t="n"/>
      <c r="E136" s="9" t="n"/>
      <c r="F136" s="9" t="n"/>
      <c r="G136" s="10">
        <f>IF(OR(E136="",F136=""),"",IFERROR(ROUND(MOD(F136-E136,1)*1440,0),"check time"))</f>
        <v/>
      </c>
      <c r="H136" s="8" t="n"/>
      <c r="I136" s="8" t="n"/>
      <c r="J136" s="11">
        <f>IF(I136="","",IFERROR(VLOOKUP(I136,Reasons!$B$6:$C$45,2,FALSE),"Not in the list"))</f>
        <v/>
      </c>
      <c r="K136" s="8" t="n"/>
    </row>
    <row r="137">
      <c r="A137" s="6" t="n"/>
      <c r="B137" s="7" t="n"/>
      <c r="C137" s="8" t="n"/>
      <c r="D137" s="8" t="n"/>
      <c r="E137" s="9" t="n"/>
      <c r="F137" s="9" t="n"/>
      <c r="G137" s="10">
        <f>IF(OR(E137="",F137=""),"",IFERROR(ROUND(MOD(F137-E137,1)*1440,0),"check time"))</f>
        <v/>
      </c>
      <c r="H137" s="8" t="n"/>
      <c r="I137" s="8" t="n"/>
      <c r="J137" s="11">
        <f>IF(I137="","",IFERROR(VLOOKUP(I137,Reasons!$B$6:$C$45,2,FALSE),"Not in the list"))</f>
        <v/>
      </c>
      <c r="K137" s="8" t="n"/>
    </row>
    <row r="138">
      <c r="A138" s="6" t="n"/>
      <c r="B138" s="7" t="n"/>
      <c r="C138" s="8" t="n"/>
      <c r="D138" s="8" t="n"/>
      <c r="E138" s="9" t="n"/>
      <c r="F138" s="9" t="n"/>
      <c r="G138" s="10">
        <f>IF(OR(E138="",F138=""),"",IFERROR(ROUND(MOD(F138-E138,1)*1440,0),"check time"))</f>
        <v/>
      </c>
      <c r="H138" s="8" t="n"/>
      <c r="I138" s="8" t="n"/>
      <c r="J138" s="11">
        <f>IF(I138="","",IFERROR(VLOOKUP(I138,Reasons!$B$6:$C$45,2,FALSE),"Not in the list"))</f>
        <v/>
      </c>
      <c r="K138" s="8" t="n"/>
    </row>
    <row r="139">
      <c r="A139" s="6" t="n"/>
      <c r="B139" s="7" t="n"/>
      <c r="C139" s="8" t="n"/>
      <c r="D139" s="8" t="n"/>
      <c r="E139" s="9" t="n"/>
      <c r="F139" s="9" t="n"/>
      <c r="G139" s="10">
        <f>IF(OR(E139="",F139=""),"",IFERROR(ROUND(MOD(F139-E139,1)*1440,0),"check time"))</f>
        <v/>
      </c>
      <c r="H139" s="8" t="n"/>
      <c r="I139" s="8" t="n"/>
      <c r="J139" s="11">
        <f>IF(I139="","",IFERROR(VLOOKUP(I139,Reasons!$B$6:$C$45,2,FALSE),"Not in the list"))</f>
        <v/>
      </c>
      <c r="K139" s="8" t="n"/>
    </row>
    <row r="140">
      <c r="A140" s="6" t="n"/>
      <c r="B140" s="7" t="n"/>
      <c r="C140" s="8" t="n"/>
      <c r="D140" s="8" t="n"/>
      <c r="E140" s="9" t="n"/>
      <c r="F140" s="9" t="n"/>
      <c r="G140" s="10">
        <f>IF(OR(E140="",F140=""),"",IFERROR(ROUND(MOD(F140-E140,1)*1440,0),"check time"))</f>
        <v/>
      </c>
      <c r="H140" s="8" t="n"/>
      <c r="I140" s="8" t="n"/>
      <c r="J140" s="11">
        <f>IF(I140="","",IFERROR(VLOOKUP(I140,Reasons!$B$6:$C$45,2,FALSE),"Not in the list"))</f>
        <v/>
      </c>
      <c r="K140" s="8" t="n"/>
    </row>
    <row r="141">
      <c r="A141" s="6" t="n"/>
      <c r="B141" s="7" t="n"/>
      <c r="C141" s="8" t="n"/>
      <c r="D141" s="8" t="n"/>
      <c r="E141" s="9" t="n"/>
      <c r="F141" s="9" t="n"/>
      <c r="G141" s="10">
        <f>IF(OR(E141="",F141=""),"",IFERROR(ROUND(MOD(F141-E141,1)*1440,0),"check time"))</f>
        <v/>
      </c>
      <c r="H141" s="8" t="n"/>
      <c r="I141" s="8" t="n"/>
      <c r="J141" s="11">
        <f>IF(I141="","",IFERROR(VLOOKUP(I141,Reasons!$B$6:$C$45,2,FALSE),"Not in the list"))</f>
        <v/>
      </c>
      <c r="K141" s="8" t="n"/>
    </row>
    <row r="142">
      <c r="A142" s="6" t="n"/>
      <c r="B142" s="7" t="n"/>
      <c r="C142" s="8" t="n"/>
      <c r="D142" s="8" t="n"/>
      <c r="E142" s="9" t="n"/>
      <c r="F142" s="9" t="n"/>
      <c r="G142" s="10">
        <f>IF(OR(E142="",F142=""),"",IFERROR(ROUND(MOD(F142-E142,1)*1440,0),"check time"))</f>
        <v/>
      </c>
      <c r="H142" s="8" t="n"/>
      <c r="I142" s="8" t="n"/>
      <c r="J142" s="11">
        <f>IF(I142="","",IFERROR(VLOOKUP(I142,Reasons!$B$6:$C$45,2,FALSE),"Not in the list"))</f>
        <v/>
      </c>
      <c r="K142" s="8" t="n"/>
    </row>
    <row r="143">
      <c r="A143" s="6" t="n"/>
      <c r="B143" s="7" t="n"/>
      <c r="C143" s="8" t="n"/>
      <c r="D143" s="8" t="n"/>
      <c r="E143" s="9" t="n"/>
      <c r="F143" s="9" t="n"/>
      <c r="G143" s="10">
        <f>IF(OR(E143="",F143=""),"",IFERROR(ROUND(MOD(F143-E143,1)*1440,0),"check time"))</f>
        <v/>
      </c>
      <c r="H143" s="8" t="n"/>
      <c r="I143" s="8" t="n"/>
      <c r="J143" s="11">
        <f>IF(I143="","",IFERROR(VLOOKUP(I143,Reasons!$B$6:$C$45,2,FALSE),"Not in the list"))</f>
        <v/>
      </c>
      <c r="K143" s="8" t="n"/>
    </row>
    <row r="144">
      <c r="A144" s="6" t="n"/>
      <c r="B144" s="7" t="n"/>
      <c r="C144" s="8" t="n"/>
      <c r="D144" s="8" t="n"/>
      <c r="E144" s="9" t="n"/>
      <c r="F144" s="9" t="n"/>
      <c r="G144" s="10">
        <f>IF(OR(E144="",F144=""),"",IFERROR(ROUND(MOD(F144-E144,1)*1440,0),"check time"))</f>
        <v/>
      </c>
      <c r="H144" s="8" t="n"/>
      <c r="I144" s="8" t="n"/>
      <c r="J144" s="11">
        <f>IF(I144="","",IFERROR(VLOOKUP(I144,Reasons!$B$6:$C$45,2,FALSE),"Not in the list"))</f>
        <v/>
      </c>
      <c r="K144" s="8" t="n"/>
    </row>
    <row r="145">
      <c r="A145" s="6" t="n"/>
      <c r="B145" s="7" t="n"/>
      <c r="C145" s="8" t="n"/>
      <c r="D145" s="8" t="n"/>
      <c r="E145" s="9" t="n"/>
      <c r="F145" s="9" t="n"/>
      <c r="G145" s="10">
        <f>IF(OR(E145="",F145=""),"",IFERROR(ROUND(MOD(F145-E145,1)*1440,0),"check time"))</f>
        <v/>
      </c>
      <c r="H145" s="8" t="n"/>
      <c r="I145" s="8" t="n"/>
      <c r="J145" s="11">
        <f>IF(I145="","",IFERROR(VLOOKUP(I145,Reasons!$B$6:$C$45,2,FALSE),"Not in the list"))</f>
        <v/>
      </c>
      <c r="K145" s="8" t="n"/>
    </row>
    <row r="146">
      <c r="A146" s="6" t="n"/>
      <c r="B146" s="7" t="n"/>
      <c r="C146" s="8" t="n"/>
      <c r="D146" s="8" t="n"/>
      <c r="E146" s="9" t="n"/>
      <c r="F146" s="9" t="n"/>
      <c r="G146" s="10">
        <f>IF(OR(E146="",F146=""),"",IFERROR(ROUND(MOD(F146-E146,1)*1440,0),"check time"))</f>
        <v/>
      </c>
      <c r="H146" s="8" t="n"/>
      <c r="I146" s="8" t="n"/>
      <c r="J146" s="11">
        <f>IF(I146="","",IFERROR(VLOOKUP(I146,Reasons!$B$6:$C$45,2,FALSE),"Not in the list"))</f>
        <v/>
      </c>
      <c r="K146" s="8" t="n"/>
    </row>
    <row r="147">
      <c r="A147" s="6" t="n"/>
      <c r="B147" s="7" t="n"/>
      <c r="C147" s="8" t="n"/>
      <c r="D147" s="8" t="n"/>
      <c r="E147" s="9" t="n"/>
      <c r="F147" s="9" t="n"/>
      <c r="G147" s="10">
        <f>IF(OR(E147="",F147=""),"",IFERROR(ROUND(MOD(F147-E147,1)*1440,0),"check time"))</f>
        <v/>
      </c>
      <c r="H147" s="8" t="n"/>
      <c r="I147" s="8" t="n"/>
      <c r="J147" s="11">
        <f>IF(I147="","",IFERROR(VLOOKUP(I147,Reasons!$B$6:$C$45,2,FALSE),"Not in the list"))</f>
        <v/>
      </c>
      <c r="K147" s="8" t="n"/>
    </row>
    <row r="148">
      <c r="A148" s="6" t="n"/>
      <c r="B148" s="7" t="n"/>
      <c r="C148" s="8" t="n"/>
      <c r="D148" s="8" t="n"/>
      <c r="E148" s="9" t="n"/>
      <c r="F148" s="9" t="n"/>
      <c r="G148" s="10">
        <f>IF(OR(E148="",F148=""),"",IFERROR(ROUND(MOD(F148-E148,1)*1440,0),"check time"))</f>
        <v/>
      </c>
      <c r="H148" s="8" t="n"/>
      <c r="I148" s="8" t="n"/>
      <c r="J148" s="11">
        <f>IF(I148="","",IFERROR(VLOOKUP(I148,Reasons!$B$6:$C$45,2,FALSE),"Not in the list"))</f>
        <v/>
      </c>
      <c r="K148" s="8" t="n"/>
    </row>
    <row r="149">
      <c r="A149" s="6" t="n"/>
      <c r="B149" s="7" t="n"/>
      <c r="C149" s="8" t="n"/>
      <c r="D149" s="8" t="n"/>
      <c r="E149" s="9" t="n"/>
      <c r="F149" s="9" t="n"/>
      <c r="G149" s="10">
        <f>IF(OR(E149="",F149=""),"",IFERROR(ROUND(MOD(F149-E149,1)*1440,0),"check time"))</f>
        <v/>
      </c>
      <c r="H149" s="8" t="n"/>
      <c r="I149" s="8" t="n"/>
      <c r="J149" s="11">
        <f>IF(I149="","",IFERROR(VLOOKUP(I149,Reasons!$B$6:$C$45,2,FALSE),"Not in the list"))</f>
        <v/>
      </c>
      <c r="K149" s="8" t="n"/>
    </row>
    <row r="150">
      <c r="A150" s="6" t="n"/>
      <c r="B150" s="7" t="n"/>
      <c r="C150" s="8" t="n"/>
      <c r="D150" s="8" t="n"/>
      <c r="E150" s="9" t="n"/>
      <c r="F150" s="9" t="n"/>
      <c r="G150" s="10">
        <f>IF(OR(E150="",F150=""),"",IFERROR(ROUND(MOD(F150-E150,1)*1440,0),"check time"))</f>
        <v/>
      </c>
      <c r="H150" s="8" t="n"/>
      <c r="I150" s="8" t="n"/>
      <c r="J150" s="11">
        <f>IF(I150="","",IFERROR(VLOOKUP(I150,Reasons!$B$6:$C$45,2,FALSE),"Not in the list"))</f>
        <v/>
      </c>
      <c r="K150" s="8" t="n"/>
    </row>
    <row r="151">
      <c r="A151" s="6" t="n"/>
      <c r="B151" s="7" t="n"/>
      <c r="C151" s="8" t="n"/>
      <c r="D151" s="8" t="n"/>
      <c r="E151" s="9" t="n"/>
      <c r="F151" s="9" t="n"/>
      <c r="G151" s="10">
        <f>IF(OR(E151="",F151=""),"",IFERROR(ROUND(MOD(F151-E151,1)*1440,0),"check time"))</f>
        <v/>
      </c>
      <c r="H151" s="8" t="n"/>
      <c r="I151" s="8" t="n"/>
      <c r="J151" s="11">
        <f>IF(I151="","",IFERROR(VLOOKUP(I151,Reasons!$B$6:$C$45,2,FALSE),"Not in the list"))</f>
        <v/>
      </c>
      <c r="K151" s="8" t="n"/>
    </row>
    <row r="152">
      <c r="A152" s="6" t="n"/>
      <c r="B152" s="7" t="n"/>
      <c r="C152" s="8" t="n"/>
      <c r="D152" s="8" t="n"/>
      <c r="E152" s="9" t="n"/>
      <c r="F152" s="9" t="n"/>
      <c r="G152" s="10">
        <f>IF(OR(E152="",F152=""),"",IFERROR(ROUND(MOD(F152-E152,1)*1440,0),"check time"))</f>
        <v/>
      </c>
      <c r="H152" s="8" t="n"/>
      <c r="I152" s="8" t="n"/>
      <c r="J152" s="11">
        <f>IF(I152="","",IFERROR(VLOOKUP(I152,Reasons!$B$6:$C$45,2,FALSE),"Not in the list"))</f>
        <v/>
      </c>
      <c r="K152" s="8" t="n"/>
    </row>
    <row r="153">
      <c r="A153" s="6" t="n"/>
      <c r="B153" s="7" t="n"/>
      <c r="C153" s="8" t="n"/>
      <c r="D153" s="8" t="n"/>
      <c r="E153" s="9" t="n"/>
      <c r="F153" s="9" t="n"/>
      <c r="G153" s="10">
        <f>IF(OR(E153="",F153=""),"",IFERROR(ROUND(MOD(F153-E153,1)*1440,0),"check time"))</f>
        <v/>
      </c>
      <c r="H153" s="8" t="n"/>
      <c r="I153" s="8" t="n"/>
      <c r="J153" s="11">
        <f>IF(I153="","",IFERROR(VLOOKUP(I153,Reasons!$B$6:$C$45,2,FALSE),"Not in the list"))</f>
        <v/>
      </c>
      <c r="K153" s="8" t="n"/>
    </row>
    <row r="154">
      <c r="A154" s="6" t="n"/>
      <c r="B154" s="7" t="n"/>
      <c r="C154" s="8" t="n"/>
      <c r="D154" s="8" t="n"/>
      <c r="E154" s="9" t="n"/>
      <c r="F154" s="9" t="n"/>
      <c r="G154" s="10">
        <f>IF(OR(E154="",F154=""),"",IFERROR(ROUND(MOD(F154-E154,1)*1440,0),"check time"))</f>
        <v/>
      </c>
      <c r="H154" s="8" t="n"/>
      <c r="I154" s="8" t="n"/>
      <c r="J154" s="11">
        <f>IF(I154="","",IFERROR(VLOOKUP(I154,Reasons!$B$6:$C$45,2,FALSE),"Not in the list"))</f>
        <v/>
      </c>
      <c r="K154" s="8" t="n"/>
    </row>
    <row r="155">
      <c r="A155" s="6" t="n"/>
      <c r="B155" s="7" t="n"/>
      <c r="C155" s="8" t="n"/>
      <c r="D155" s="8" t="n"/>
      <c r="E155" s="9" t="n"/>
      <c r="F155" s="9" t="n"/>
      <c r="G155" s="10">
        <f>IF(OR(E155="",F155=""),"",IFERROR(ROUND(MOD(F155-E155,1)*1440,0),"check time"))</f>
        <v/>
      </c>
      <c r="H155" s="8" t="n"/>
      <c r="I155" s="8" t="n"/>
      <c r="J155" s="11">
        <f>IF(I155="","",IFERROR(VLOOKUP(I155,Reasons!$B$6:$C$45,2,FALSE),"Not in the list"))</f>
        <v/>
      </c>
      <c r="K155" s="8" t="n"/>
    </row>
    <row r="156">
      <c r="A156" s="6" t="n"/>
      <c r="B156" s="7" t="n"/>
      <c r="C156" s="8" t="n"/>
      <c r="D156" s="8" t="n"/>
      <c r="E156" s="9" t="n"/>
      <c r="F156" s="9" t="n"/>
      <c r="G156" s="10">
        <f>IF(OR(E156="",F156=""),"",IFERROR(ROUND(MOD(F156-E156,1)*1440,0),"check time"))</f>
        <v/>
      </c>
      <c r="H156" s="8" t="n"/>
      <c r="I156" s="8" t="n"/>
      <c r="J156" s="11">
        <f>IF(I156="","",IFERROR(VLOOKUP(I156,Reasons!$B$6:$C$45,2,FALSE),"Not in the list"))</f>
        <v/>
      </c>
      <c r="K156" s="8" t="n"/>
    </row>
    <row r="157">
      <c r="A157" s="6" t="n"/>
      <c r="B157" s="7" t="n"/>
      <c r="C157" s="8" t="n"/>
      <c r="D157" s="8" t="n"/>
      <c r="E157" s="9" t="n"/>
      <c r="F157" s="9" t="n"/>
      <c r="G157" s="10">
        <f>IF(OR(E157="",F157=""),"",IFERROR(ROUND(MOD(F157-E157,1)*1440,0),"check time"))</f>
        <v/>
      </c>
      <c r="H157" s="8" t="n"/>
      <c r="I157" s="8" t="n"/>
      <c r="J157" s="11">
        <f>IF(I157="","",IFERROR(VLOOKUP(I157,Reasons!$B$6:$C$45,2,FALSE),"Not in the list"))</f>
        <v/>
      </c>
      <c r="K157" s="8" t="n"/>
    </row>
    <row r="158">
      <c r="A158" s="6" t="n"/>
      <c r="B158" s="7" t="n"/>
      <c r="C158" s="8" t="n"/>
      <c r="D158" s="8" t="n"/>
      <c r="E158" s="9" t="n"/>
      <c r="F158" s="9" t="n"/>
      <c r="G158" s="10">
        <f>IF(OR(E158="",F158=""),"",IFERROR(ROUND(MOD(F158-E158,1)*1440,0),"check time"))</f>
        <v/>
      </c>
      <c r="H158" s="8" t="n"/>
      <c r="I158" s="8" t="n"/>
      <c r="J158" s="11">
        <f>IF(I158="","",IFERROR(VLOOKUP(I158,Reasons!$B$6:$C$45,2,FALSE),"Not in the list"))</f>
        <v/>
      </c>
      <c r="K158" s="8" t="n"/>
    </row>
    <row r="159">
      <c r="A159" s="6" t="n"/>
      <c r="B159" s="7" t="n"/>
      <c r="C159" s="8" t="n"/>
      <c r="D159" s="8" t="n"/>
      <c r="E159" s="9" t="n"/>
      <c r="F159" s="9" t="n"/>
      <c r="G159" s="10">
        <f>IF(OR(E159="",F159=""),"",IFERROR(ROUND(MOD(F159-E159,1)*1440,0),"check time"))</f>
        <v/>
      </c>
      <c r="H159" s="8" t="n"/>
      <c r="I159" s="8" t="n"/>
      <c r="J159" s="11">
        <f>IF(I159="","",IFERROR(VLOOKUP(I159,Reasons!$B$6:$C$45,2,FALSE),"Not in the list"))</f>
        <v/>
      </c>
      <c r="K159" s="8" t="n"/>
    </row>
    <row r="160">
      <c r="A160" s="6" t="n"/>
      <c r="B160" s="7" t="n"/>
      <c r="C160" s="8" t="n"/>
      <c r="D160" s="8" t="n"/>
      <c r="E160" s="9" t="n"/>
      <c r="F160" s="9" t="n"/>
      <c r="G160" s="10">
        <f>IF(OR(E160="",F160=""),"",IFERROR(ROUND(MOD(F160-E160,1)*1440,0),"check time"))</f>
        <v/>
      </c>
      <c r="H160" s="8" t="n"/>
      <c r="I160" s="8" t="n"/>
      <c r="J160" s="11">
        <f>IF(I160="","",IFERROR(VLOOKUP(I160,Reasons!$B$6:$C$45,2,FALSE),"Not in the list"))</f>
        <v/>
      </c>
      <c r="K160" s="8" t="n"/>
    </row>
    <row r="161">
      <c r="A161" s="6" t="n"/>
      <c r="B161" s="7" t="n"/>
      <c r="C161" s="8" t="n"/>
      <c r="D161" s="8" t="n"/>
      <c r="E161" s="9" t="n"/>
      <c r="F161" s="9" t="n"/>
      <c r="G161" s="10">
        <f>IF(OR(E161="",F161=""),"",IFERROR(ROUND(MOD(F161-E161,1)*1440,0),"check time"))</f>
        <v/>
      </c>
      <c r="H161" s="8" t="n"/>
      <c r="I161" s="8" t="n"/>
      <c r="J161" s="11">
        <f>IF(I161="","",IFERROR(VLOOKUP(I161,Reasons!$B$6:$C$45,2,FALSE),"Not in the list"))</f>
        <v/>
      </c>
      <c r="K161" s="8" t="n"/>
    </row>
    <row r="162">
      <c r="A162" s="6" t="n"/>
      <c r="B162" s="7" t="n"/>
      <c r="C162" s="8" t="n"/>
      <c r="D162" s="8" t="n"/>
      <c r="E162" s="9" t="n"/>
      <c r="F162" s="9" t="n"/>
      <c r="G162" s="10">
        <f>IF(OR(E162="",F162=""),"",IFERROR(ROUND(MOD(F162-E162,1)*1440,0),"check time"))</f>
        <v/>
      </c>
      <c r="H162" s="8" t="n"/>
      <c r="I162" s="8" t="n"/>
      <c r="J162" s="11">
        <f>IF(I162="","",IFERROR(VLOOKUP(I162,Reasons!$B$6:$C$45,2,FALSE),"Not in the list"))</f>
        <v/>
      </c>
      <c r="K162" s="8" t="n"/>
    </row>
    <row r="163">
      <c r="A163" s="6" t="n"/>
      <c r="B163" s="7" t="n"/>
      <c r="C163" s="8" t="n"/>
      <c r="D163" s="8" t="n"/>
      <c r="E163" s="9" t="n"/>
      <c r="F163" s="9" t="n"/>
      <c r="G163" s="10">
        <f>IF(OR(E163="",F163=""),"",IFERROR(ROUND(MOD(F163-E163,1)*1440,0),"check time"))</f>
        <v/>
      </c>
      <c r="H163" s="8" t="n"/>
      <c r="I163" s="8" t="n"/>
      <c r="J163" s="11">
        <f>IF(I163="","",IFERROR(VLOOKUP(I163,Reasons!$B$6:$C$45,2,FALSE),"Not in the list"))</f>
        <v/>
      </c>
      <c r="K163" s="8" t="n"/>
    </row>
    <row r="164">
      <c r="A164" s="6" t="n"/>
      <c r="B164" s="7" t="n"/>
      <c r="C164" s="8" t="n"/>
      <c r="D164" s="8" t="n"/>
      <c r="E164" s="9" t="n"/>
      <c r="F164" s="9" t="n"/>
      <c r="G164" s="10">
        <f>IF(OR(E164="",F164=""),"",IFERROR(ROUND(MOD(F164-E164,1)*1440,0),"check time"))</f>
        <v/>
      </c>
      <c r="H164" s="8" t="n"/>
      <c r="I164" s="8" t="n"/>
      <c r="J164" s="11">
        <f>IF(I164="","",IFERROR(VLOOKUP(I164,Reasons!$B$6:$C$45,2,FALSE),"Not in the list"))</f>
        <v/>
      </c>
      <c r="K164" s="8" t="n"/>
    </row>
    <row r="165">
      <c r="A165" s="6" t="n"/>
      <c r="B165" s="7" t="n"/>
      <c r="C165" s="8" t="n"/>
      <c r="D165" s="8" t="n"/>
      <c r="E165" s="9" t="n"/>
      <c r="F165" s="9" t="n"/>
      <c r="G165" s="10">
        <f>IF(OR(E165="",F165=""),"",IFERROR(ROUND(MOD(F165-E165,1)*1440,0),"check time"))</f>
        <v/>
      </c>
      <c r="H165" s="8" t="n"/>
      <c r="I165" s="8" t="n"/>
      <c r="J165" s="11">
        <f>IF(I165="","",IFERROR(VLOOKUP(I165,Reasons!$B$6:$C$45,2,FALSE),"Not in the list"))</f>
        <v/>
      </c>
      <c r="K165" s="8" t="n"/>
    </row>
    <row r="166">
      <c r="A166" s="6" t="n"/>
      <c r="B166" s="7" t="n"/>
      <c r="C166" s="8" t="n"/>
      <c r="D166" s="8" t="n"/>
      <c r="E166" s="9" t="n"/>
      <c r="F166" s="9" t="n"/>
      <c r="G166" s="10">
        <f>IF(OR(E166="",F166=""),"",IFERROR(ROUND(MOD(F166-E166,1)*1440,0),"check time"))</f>
        <v/>
      </c>
      <c r="H166" s="8" t="n"/>
      <c r="I166" s="8" t="n"/>
      <c r="J166" s="11">
        <f>IF(I166="","",IFERROR(VLOOKUP(I166,Reasons!$B$6:$C$45,2,FALSE),"Not in the list"))</f>
        <v/>
      </c>
      <c r="K166" s="8" t="n"/>
    </row>
    <row r="167">
      <c r="A167" s="6" t="n"/>
      <c r="B167" s="7" t="n"/>
      <c r="C167" s="8" t="n"/>
      <c r="D167" s="8" t="n"/>
      <c r="E167" s="9" t="n"/>
      <c r="F167" s="9" t="n"/>
      <c r="G167" s="10">
        <f>IF(OR(E167="",F167=""),"",IFERROR(ROUND(MOD(F167-E167,1)*1440,0),"check time"))</f>
        <v/>
      </c>
      <c r="H167" s="8" t="n"/>
      <c r="I167" s="8" t="n"/>
      <c r="J167" s="11">
        <f>IF(I167="","",IFERROR(VLOOKUP(I167,Reasons!$B$6:$C$45,2,FALSE),"Not in the list"))</f>
        <v/>
      </c>
      <c r="K167" s="8" t="n"/>
    </row>
    <row r="168">
      <c r="A168" s="6" t="n"/>
      <c r="B168" s="7" t="n"/>
      <c r="C168" s="8" t="n"/>
      <c r="D168" s="8" t="n"/>
      <c r="E168" s="9" t="n"/>
      <c r="F168" s="9" t="n"/>
      <c r="G168" s="10">
        <f>IF(OR(E168="",F168=""),"",IFERROR(ROUND(MOD(F168-E168,1)*1440,0),"check time"))</f>
        <v/>
      </c>
      <c r="H168" s="8" t="n"/>
      <c r="I168" s="8" t="n"/>
      <c r="J168" s="11">
        <f>IF(I168="","",IFERROR(VLOOKUP(I168,Reasons!$B$6:$C$45,2,FALSE),"Not in the list"))</f>
        <v/>
      </c>
      <c r="K168" s="8" t="n"/>
    </row>
    <row r="169">
      <c r="A169" s="6" t="n"/>
      <c r="B169" s="7" t="n"/>
      <c r="C169" s="8" t="n"/>
      <c r="D169" s="8" t="n"/>
      <c r="E169" s="9" t="n"/>
      <c r="F169" s="9" t="n"/>
      <c r="G169" s="10">
        <f>IF(OR(E169="",F169=""),"",IFERROR(ROUND(MOD(F169-E169,1)*1440,0),"check time"))</f>
        <v/>
      </c>
      <c r="H169" s="8" t="n"/>
      <c r="I169" s="8" t="n"/>
      <c r="J169" s="11">
        <f>IF(I169="","",IFERROR(VLOOKUP(I169,Reasons!$B$6:$C$45,2,FALSE),"Not in the list"))</f>
        <v/>
      </c>
      <c r="K169" s="8" t="n"/>
    </row>
    <row r="170">
      <c r="A170" s="6" t="n"/>
      <c r="B170" s="7" t="n"/>
      <c r="C170" s="8" t="n"/>
      <c r="D170" s="8" t="n"/>
      <c r="E170" s="9" t="n"/>
      <c r="F170" s="9" t="n"/>
      <c r="G170" s="10">
        <f>IF(OR(E170="",F170=""),"",IFERROR(ROUND(MOD(F170-E170,1)*1440,0),"check time"))</f>
        <v/>
      </c>
      <c r="H170" s="8" t="n"/>
      <c r="I170" s="8" t="n"/>
      <c r="J170" s="11">
        <f>IF(I170="","",IFERROR(VLOOKUP(I170,Reasons!$B$6:$C$45,2,FALSE),"Not in the list"))</f>
        <v/>
      </c>
      <c r="K170" s="8" t="n"/>
    </row>
    <row r="171">
      <c r="A171" s="6" t="n"/>
      <c r="B171" s="7" t="n"/>
      <c r="C171" s="8" t="n"/>
      <c r="D171" s="8" t="n"/>
      <c r="E171" s="9" t="n"/>
      <c r="F171" s="9" t="n"/>
      <c r="G171" s="10">
        <f>IF(OR(E171="",F171=""),"",IFERROR(ROUND(MOD(F171-E171,1)*1440,0),"check time"))</f>
        <v/>
      </c>
      <c r="H171" s="8" t="n"/>
      <c r="I171" s="8" t="n"/>
      <c r="J171" s="11">
        <f>IF(I171="","",IFERROR(VLOOKUP(I171,Reasons!$B$6:$C$45,2,FALSE),"Not in the list"))</f>
        <v/>
      </c>
      <c r="K171" s="8" t="n"/>
    </row>
    <row r="172">
      <c r="A172" s="6" t="n"/>
      <c r="B172" s="7" t="n"/>
      <c r="C172" s="8" t="n"/>
      <c r="D172" s="8" t="n"/>
      <c r="E172" s="9" t="n"/>
      <c r="F172" s="9" t="n"/>
      <c r="G172" s="10">
        <f>IF(OR(E172="",F172=""),"",IFERROR(ROUND(MOD(F172-E172,1)*1440,0),"check time"))</f>
        <v/>
      </c>
      <c r="H172" s="8" t="n"/>
      <c r="I172" s="8" t="n"/>
      <c r="J172" s="11">
        <f>IF(I172="","",IFERROR(VLOOKUP(I172,Reasons!$B$6:$C$45,2,FALSE),"Not in the list"))</f>
        <v/>
      </c>
      <c r="K172" s="8" t="n"/>
    </row>
    <row r="173">
      <c r="A173" s="6" t="n"/>
      <c r="B173" s="7" t="n"/>
      <c r="C173" s="8" t="n"/>
      <c r="D173" s="8" t="n"/>
      <c r="E173" s="9" t="n"/>
      <c r="F173" s="9" t="n"/>
      <c r="G173" s="10">
        <f>IF(OR(E173="",F173=""),"",IFERROR(ROUND(MOD(F173-E173,1)*1440,0),"check time"))</f>
        <v/>
      </c>
      <c r="H173" s="8" t="n"/>
      <c r="I173" s="8" t="n"/>
      <c r="J173" s="11">
        <f>IF(I173="","",IFERROR(VLOOKUP(I173,Reasons!$B$6:$C$45,2,FALSE),"Not in the list"))</f>
        <v/>
      </c>
      <c r="K173" s="8" t="n"/>
    </row>
    <row r="174">
      <c r="A174" s="6" t="n"/>
      <c r="B174" s="7" t="n"/>
      <c r="C174" s="8" t="n"/>
      <c r="D174" s="8" t="n"/>
      <c r="E174" s="9" t="n"/>
      <c r="F174" s="9" t="n"/>
      <c r="G174" s="10">
        <f>IF(OR(E174="",F174=""),"",IFERROR(ROUND(MOD(F174-E174,1)*1440,0),"check time"))</f>
        <v/>
      </c>
      <c r="H174" s="8" t="n"/>
      <c r="I174" s="8" t="n"/>
      <c r="J174" s="11">
        <f>IF(I174="","",IFERROR(VLOOKUP(I174,Reasons!$B$6:$C$45,2,FALSE),"Not in the list"))</f>
        <v/>
      </c>
      <c r="K174" s="8" t="n"/>
    </row>
    <row r="175">
      <c r="A175" s="6" t="n"/>
      <c r="B175" s="7" t="n"/>
      <c r="C175" s="8" t="n"/>
      <c r="D175" s="8" t="n"/>
      <c r="E175" s="9" t="n"/>
      <c r="F175" s="9" t="n"/>
      <c r="G175" s="10">
        <f>IF(OR(E175="",F175=""),"",IFERROR(ROUND(MOD(F175-E175,1)*1440,0),"check time"))</f>
        <v/>
      </c>
      <c r="H175" s="8" t="n"/>
      <c r="I175" s="8" t="n"/>
      <c r="J175" s="11">
        <f>IF(I175="","",IFERROR(VLOOKUP(I175,Reasons!$B$6:$C$45,2,FALSE),"Not in the list"))</f>
        <v/>
      </c>
      <c r="K175" s="8" t="n"/>
    </row>
    <row r="176">
      <c r="A176" s="6" t="n"/>
      <c r="B176" s="7" t="n"/>
      <c r="C176" s="8" t="n"/>
      <c r="D176" s="8" t="n"/>
      <c r="E176" s="9" t="n"/>
      <c r="F176" s="9" t="n"/>
      <c r="G176" s="10">
        <f>IF(OR(E176="",F176=""),"",IFERROR(ROUND(MOD(F176-E176,1)*1440,0),"check time"))</f>
        <v/>
      </c>
      <c r="H176" s="8" t="n"/>
      <c r="I176" s="8" t="n"/>
      <c r="J176" s="11">
        <f>IF(I176="","",IFERROR(VLOOKUP(I176,Reasons!$B$6:$C$45,2,FALSE),"Not in the list"))</f>
        <v/>
      </c>
      <c r="K176" s="8" t="n"/>
    </row>
    <row r="177">
      <c r="A177" s="6" t="n"/>
      <c r="B177" s="7" t="n"/>
      <c r="C177" s="8" t="n"/>
      <c r="D177" s="8" t="n"/>
      <c r="E177" s="9" t="n"/>
      <c r="F177" s="9" t="n"/>
      <c r="G177" s="10">
        <f>IF(OR(E177="",F177=""),"",IFERROR(ROUND(MOD(F177-E177,1)*1440,0),"check time"))</f>
        <v/>
      </c>
      <c r="H177" s="8" t="n"/>
      <c r="I177" s="8" t="n"/>
      <c r="J177" s="11">
        <f>IF(I177="","",IFERROR(VLOOKUP(I177,Reasons!$B$6:$C$45,2,FALSE),"Not in the list"))</f>
        <v/>
      </c>
      <c r="K177" s="8" t="n"/>
    </row>
    <row r="178">
      <c r="A178" s="6" t="n"/>
      <c r="B178" s="7" t="n"/>
      <c r="C178" s="8" t="n"/>
      <c r="D178" s="8" t="n"/>
      <c r="E178" s="9" t="n"/>
      <c r="F178" s="9" t="n"/>
      <c r="G178" s="10">
        <f>IF(OR(E178="",F178=""),"",IFERROR(ROUND(MOD(F178-E178,1)*1440,0),"check time"))</f>
        <v/>
      </c>
      <c r="H178" s="8" t="n"/>
      <c r="I178" s="8" t="n"/>
      <c r="J178" s="11">
        <f>IF(I178="","",IFERROR(VLOOKUP(I178,Reasons!$B$6:$C$45,2,FALSE),"Not in the list"))</f>
        <v/>
      </c>
      <c r="K178" s="8" t="n"/>
    </row>
    <row r="179">
      <c r="A179" s="6" t="n"/>
      <c r="B179" s="7" t="n"/>
      <c r="C179" s="8" t="n"/>
      <c r="D179" s="8" t="n"/>
      <c r="E179" s="9" t="n"/>
      <c r="F179" s="9" t="n"/>
      <c r="G179" s="10">
        <f>IF(OR(E179="",F179=""),"",IFERROR(ROUND(MOD(F179-E179,1)*1440,0),"check time"))</f>
        <v/>
      </c>
      <c r="H179" s="8" t="n"/>
      <c r="I179" s="8" t="n"/>
      <c r="J179" s="11">
        <f>IF(I179="","",IFERROR(VLOOKUP(I179,Reasons!$B$6:$C$45,2,FALSE),"Not in the list"))</f>
        <v/>
      </c>
      <c r="K179" s="8" t="n"/>
    </row>
    <row r="180">
      <c r="A180" s="6" t="n"/>
      <c r="B180" s="7" t="n"/>
      <c r="C180" s="8" t="n"/>
      <c r="D180" s="8" t="n"/>
      <c r="E180" s="9" t="n"/>
      <c r="F180" s="9" t="n"/>
      <c r="G180" s="10">
        <f>IF(OR(E180="",F180=""),"",IFERROR(ROUND(MOD(F180-E180,1)*1440,0),"check time"))</f>
        <v/>
      </c>
      <c r="H180" s="8" t="n"/>
      <c r="I180" s="8" t="n"/>
      <c r="J180" s="11">
        <f>IF(I180="","",IFERROR(VLOOKUP(I180,Reasons!$B$6:$C$45,2,FALSE),"Not in the list"))</f>
        <v/>
      </c>
      <c r="K180" s="8" t="n"/>
    </row>
    <row r="181">
      <c r="A181" s="6" t="n"/>
      <c r="B181" s="7" t="n"/>
      <c r="C181" s="8" t="n"/>
      <c r="D181" s="8" t="n"/>
      <c r="E181" s="9" t="n"/>
      <c r="F181" s="9" t="n"/>
      <c r="G181" s="10">
        <f>IF(OR(E181="",F181=""),"",IFERROR(ROUND(MOD(F181-E181,1)*1440,0),"check time"))</f>
        <v/>
      </c>
      <c r="H181" s="8" t="n"/>
      <c r="I181" s="8" t="n"/>
      <c r="J181" s="11">
        <f>IF(I181="","",IFERROR(VLOOKUP(I181,Reasons!$B$6:$C$45,2,FALSE),"Not in the list"))</f>
        <v/>
      </c>
      <c r="K181" s="8" t="n"/>
    </row>
    <row r="182">
      <c r="A182" s="6" t="n"/>
      <c r="B182" s="7" t="n"/>
      <c r="C182" s="8" t="n"/>
      <c r="D182" s="8" t="n"/>
      <c r="E182" s="9" t="n"/>
      <c r="F182" s="9" t="n"/>
      <c r="G182" s="10">
        <f>IF(OR(E182="",F182=""),"",IFERROR(ROUND(MOD(F182-E182,1)*1440,0),"check time"))</f>
        <v/>
      </c>
      <c r="H182" s="8" t="n"/>
      <c r="I182" s="8" t="n"/>
      <c r="J182" s="11">
        <f>IF(I182="","",IFERROR(VLOOKUP(I182,Reasons!$B$6:$C$45,2,FALSE),"Not in the list"))</f>
        <v/>
      </c>
      <c r="K182" s="8" t="n"/>
    </row>
    <row r="183">
      <c r="A183" s="6" t="n"/>
      <c r="B183" s="7" t="n"/>
      <c r="C183" s="8" t="n"/>
      <c r="D183" s="8" t="n"/>
      <c r="E183" s="9" t="n"/>
      <c r="F183" s="9" t="n"/>
      <c r="G183" s="10">
        <f>IF(OR(E183="",F183=""),"",IFERROR(ROUND(MOD(F183-E183,1)*1440,0),"check time"))</f>
        <v/>
      </c>
      <c r="H183" s="8" t="n"/>
      <c r="I183" s="8" t="n"/>
      <c r="J183" s="11">
        <f>IF(I183="","",IFERROR(VLOOKUP(I183,Reasons!$B$6:$C$45,2,FALSE),"Not in the list"))</f>
        <v/>
      </c>
      <c r="K183" s="8" t="n"/>
    </row>
    <row r="184">
      <c r="A184" s="6" t="n"/>
      <c r="B184" s="7" t="n"/>
      <c r="C184" s="8" t="n"/>
      <c r="D184" s="8" t="n"/>
      <c r="E184" s="9" t="n"/>
      <c r="F184" s="9" t="n"/>
      <c r="G184" s="10">
        <f>IF(OR(E184="",F184=""),"",IFERROR(ROUND(MOD(F184-E184,1)*1440,0),"check time"))</f>
        <v/>
      </c>
      <c r="H184" s="8" t="n"/>
      <c r="I184" s="8" t="n"/>
      <c r="J184" s="11">
        <f>IF(I184="","",IFERROR(VLOOKUP(I184,Reasons!$B$6:$C$45,2,FALSE),"Not in the list"))</f>
        <v/>
      </c>
      <c r="K184" s="8" t="n"/>
    </row>
    <row r="185">
      <c r="A185" s="6" t="n"/>
      <c r="B185" s="7" t="n"/>
      <c r="C185" s="8" t="n"/>
      <c r="D185" s="8" t="n"/>
      <c r="E185" s="9" t="n"/>
      <c r="F185" s="9" t="n"/>
      <c r="G185" s="10">
        <f>IF(OR(E185="",F185=""),"",IFERROR(ROUND(MOD(F185-E185,1)*1440,0),"check time"))</f>
        <v/>
      </c>
      <c r="H185" s="8" t="n"/>
      <c r="I185" s="8" t="n"/>
      <c r="J185" s="11">
        <f>IF(I185="","",IFERROR(VLOOKUP(I185,Reasons!$B$6:$C$45,2,FALSE),"Not in the list"))</f>
        <v/>
      </c>
      <c r="K185" s="8" t="n"/>
    </row>
    <row r="186">
      <c r="A186" s="6" t="n"/>
      <c r="B186" s="7" t="n"/>
      <c r="C186" s="8" t="n"/>
      <c r="D186" s="8" t="n"/>
      <c r="E186" s="9" t="n"/>
      <c r="F186" s="9" t="n"/>
      <c r="G186" s="10">
        <f>IF(OR(E186="",F186=""),"",IFERROR(ROUND(MOD(F186-E186,1)*1440,0),"check time"))</f>
        <v/>
      </c>
      <c r="H186" s="8" t="n"/>
      <c r="I186" s="8" t="n"/>
      <c r="J186" s="11">
        <f>IF(I186="","",IFERROR(VLOOKUP(I186,Reasons!$B$6:$C$45,2,FALSE),"Not in the list"))</f>
        <v/>
      </c>
      <c r="K186" s="8" t="n"/>
    </row>
    <row r="187">
      <c r="A187" s="6" t="n"/>
      <c r="B187" s="7" t="n"/>
      <c r="C187" s="8" t="n"/>
      <c r="D187" s="8" t="n"/>
      <c r="E187" s="9" t="n"/>
      <c r="F187" s="9" t="n"/>
      <c r="G187" s="10">
        <f>IF(OR(E187="",F187=""),"",IFERROR(ROUND(MOD(F187-E187,1)*1440,0),"check time"))</f>
        <v/>
      </c>
      <c r="H187" s="8" t="n"/>
      <c r="I187" s="8" t="n"/>
      <c r="J187" s="11">
        <f>IF(I187="","",IFERROR(VLOOKUP(I187,Reasons!$B$6:$C$45,2,FALSE),"Not in the list"))</f>
        <v/>
      </c>
      <c r="K187" s="8" t="n"/>
    </row>
    <row r="188">
      <c r="A188" s="6" t="n"/>
      <c r="B188" s="7" t="n"/>
      <c r="C188" s="8" t="n"/>
      <c r="D188" s="8" t="n"/>
      <c r="E188" s="9" t="n"/>
      <c r="F188" s="9" t="n"/>
      <c r="G188" s="10">
        <f>IF(OR(E188="",F188=""),"",IFERROR(ROUND(MOD(F188-E188,1)*1440,0),"check time"))</f>
        <v/>
      </c>
      <c r="H188" s="8" t="n"/>
      <c r="I188" s="8" t="n"/>
      <c r="J188" s="11">
        <f>IF(I188="","",IFERROR(VLOOKUP(I188,Reasons!$B$6:$C$45,2,FALSE),"Not in the list"))</f>
        <v/>
      </c>
      <c r="K188" s="8" t="n"/>
    </row>
    <row r="189">
      <c r="A189" s="6" t="n"/>
      <c r="B189" s="7" t="n"/>
      <c r="C189" s="8" t="n"/>
      <c r="D189" s="8" t="n"/>
      <c r="E189" s="9" t="n"/>
      <c r="F189" s="9" t="n"/>
      <c r="G189" s="10">
        <f>IF(OR(E189="",F189=""),"",IFERROR(ROUND(MOD(F189-E189,1)*1440,0),"check time"))</f>
        <v/>
      </c>
      <c r="H189" s="8" t="n"/>
      <c r="I189" s="8" t="n"/>
      <c r="J189" s="11">
        <f>IF(I189="","",IFERROR(VLOOKUP(I189,Reasons!$B$6:$C$45,2,FALSE),"Not in the list"))</f>
        <v/>
      </c>
      <c r="K189" s="8" t="n"/>
    </row>
    <row r="190">
      <c r="A190" s="6" t="n"/>
      <c r="B190" s="7" t="n"/>
      <c r="C190" s="8" t="n"/>
      <c r="D190" s="8" t="n"/>
      <c r="E190" s="9" t="n"/>
      <c r="F190" s="9" t="n"/>
      <c r="G190" s="10">
        <f>IF(OR(E190="",F190=""),"",IFERROR(ROUND(MOD(F190-E190,1)*1440,0),"check time"))</f>
        <v/>
      </c>
      <c r="H190" s="8" t="n"/>
      <c r="I190" s="8" t="n"/>
      <c r="J190" s="11">
        <f>IF(I190="","",IFERROR(VLOOKUP(I190,Reasons!$B$6:$C$45,2,FALSE),"Not in the list"))</f>
        <v/>
      </c>
      <c r="K190" s="8" t="n"/>
    </row>
    <row r="191">
      <c r="A191" s="6" t="n"/>
      <c r="B191" s="7" t="n"/>
      <c r="C191" s="8" t="n"/>
      <c r="D191" s="8" t="n"/>
      <c r="E191" s="9" t="n"/>
      <c r="F191" s="9" t="n"/>
      <c r="G191" s="10">
        <f>IF(OR(E191="",F191=""),"",IFERROR(ROUND(MOD(F191-E191,1)*1440,0),"check time"))</f>
        <v/>
      </c>
      <c r="H191" s="8" t="n"/>
      <c r="I191" s="8" t="n"/>
      <c r="J191" s="11">
        <f>IF(I191="","",IFERROR(VLOOKUP(I191,Reasons!$B$6:$C$45,2,FALSE),"Not in the list"))</f>
        <v/>
      </c>
      <c r="K191" s="8" t="n"/>
    </row>
    <row r="192">
      <c r="A192" s="6" t="n"/>
      <c r="B192" s="7" t="n"/>
      <c r="C192" s="8" t="n"/>
      <c r="D192" s="8" t="n"/>
      <c r="E192" s="9" t="n"/>
      <c r="F192" s="9" t="n"/>
      <c r="G192" s="10">
        <f>IF(OR(E192="",F192=""),"",IFERROR(ROUND(MOD(F192-E192,1)*1440,0),"check time"))</f>
        <v/>
      </c>
      <c r="H192" s="8" t="n"/>
      <c r="I192" s="8" t="n"/>
      <c r="J192" s="11">
        <f>IF(I192="","",IFERROR(VLOOKUP(I192,Reasons!$B$6:$C$45,2,FALSE),"Not in the list"))</f>
        <v/>
      </c>
      <c r="K192" s="8" t="n"/>
    </row>
    <row r="193">
      <c r="A193" s="6" t="n"/>
      <c r="B193" s="7" t="n"/>
      <c r="C193" s="8" t="n"/>
      <c r="D193" s="8" t="n"/>
      <c r="E193" s="9" t="n"/>
      <c r="F193" s="9" t="n"/>
      <c r="G193" s="10">
        <f>IF(OR(E193="",F193=""),"",IFERROR(ROUND(MOD(F193-E193,1)*1440,0),"check time"))</f>
        <v/>
      </c>
      <c r="H193" s="8" t="n"/>
      <c r="I193" s="8" t="n"/>
      <c r="J193" s="11">
        <f>IF(I193="","",IFERROR(VLOOKUP(I193,Reasons!$B$6:$C$45,2,FALSE),"Not in the list"))</f>
        <v/>
      </c>
      <c r="K193" s="8" t="n"/>
    </row>
    <row r="194">
      <c r="A194" s="6" t="n"/>
      <c r="B194" s="7" t="n"/>
      <c r="C194" s="8" t="n"/>
      <c r="D194" s="8" t="n"/>
      <c r="E194" s="9" t="n"/>
      <c r="F194" s="9" t="n"/>
      <c r="G194" s="10">
        <f>IF(OR(E194="",F194=""),"",IFERROR(ROUND(MOD(F194-E194,1)*1440,0),"check time"))</f>
        <v/>
      </c>
      <c r="H194" s="8" t="n"/>
      <c r="I194" s="8" t="n"/>
      <c r="J194" s="11">
        <f>IF(I194="","",IFERROR(VLOOKUP(I194,Reasons!$B$6:$C$45,2,FALSE),"Not in the list"))</f>
        <v/>
      </c>
      <c r="K194" s="8" t="n"/>
    </row>
    <row r="195">
      <c r="A195" s="6" t="n"/>
      <c r="B195" s="7" t="n"/>
      <c r="C195" s="8" t="n"/>
      <c r="D195" s="8" t="n"/>
      <c r="E195" s="9" t="n"/>
      <c r="F195" s="9" t="n"/>
      <c r="G195" s="10">
        <f>IF(OR(E195="",F195=""),"",IFERROR(ROUND(MOD(F195-E195,1)*1440,0),"check time"))</f>
        <v/>
      </c>
      <c r="H195" s="8" t="n"/>
      <c r="I195" s="8" t="n"/>
      <c r="J195" s="11">
        <f>IF(I195="","",IFERROR(VLOOKUP(I195,Reasons!$B$6:$C$45,2,FALSE),"Not in the list"))</f>
        <v/>
      </c>
      <c r="K195" s="8" t="n"/>
    </row>
    <row r="196">
      <c r="A196" s="6" t="n"/>
      <c r="B196" s="7" t="n"/>
      <c r="C196" s="8" t="n"/>
      <c r="D196" s="8" t="n"/>
      <c r="E196" s="9" t="n"/>
      <c r="F196" s="9" t="n"/>
      <c r="G196" s="10">
        <f>IF(OR(E196="",F196=""),"",IFERROR(ROUND(MOD(F196-E196,1)*1440,0),"check time"))</f>
        <v/>
      </c>
      <c r="H196" s="8" t="n"/>
      <c r="I196" s="8" t="n"/>
      <c r="J196" s="11">
        <f>IF(I196="","",IFERROR(VLOOKUP(I196,Reasons!$B$6:$C$45,2,FALSE),"Not in the list"))</f>
        <v/>
      </c>
      <c r="K196" s="8" t="n"/>
    </row>
    <row r="197">
      <c r="A197" s="6" t="n"/>
      <c r="B197" s="7" t="n"/>
      <c r="C197" s="8" t="n"/>
      <c r="D197" s="8" t="n"/>
      <c r="E197" s="9" t="n"/>
      <c r="F197" s="9" t="n"/>
      <c r="G197" s="10">
        <f>IF(OR(E197="",F197=""),"",IFERROR(ROUND(MOD(F197-E197,1)*1440,0),"check time"))</f>
        <v/>
      </c>
      <c r="H197" s="8" t="n"/>
      <c r="I197" s="8" t="n"/>
      <c r="J197" s="11">
        <f>IF(I197="","",IFERROR(VLOOKUP(I197,Reasons!$B$6:$C$45,2,FALSE),"Not in the list"))</f>
        <v/>
      </c>
      <c r="K197" s="8" t="n"/>
    </row>
    <row r="198">
      <c r="A198" s="6" t="n"/>
      <c r="B198" s="7" t="n"/>
      <c r="C198" s="8" t="n"/>
      <c r="D198" s="8" t="n"/>
      <c r="E198" s="9" t="n"/>
      <c r="F198" s="9" t="n"/>
      <c r="G198" s="10">
        <f>IF(OR(E198="",F198=""),"",IFERROR(ROUND(MOD(F198-E198,1)*1440,0),"check time"))</f>
        <v/>
      </c>
      <c r="H198" s="8" t="n"/>
      <c r="I198" s="8" t="n"/>
      <c r="J198" s="11">
        <f>IF(I198="","",IFERROR(VLOOKUP(I198,Reasons!$B$6:$C$45,2,FALSE),"Not in the list"))</f>
        <v/>
      </c>
      <c r="K198" s="8" t="n"/>
    </row>
    <row r="199">
      <c r="A199" s="6" t="n"/>
      <c r="B199" s="7" t="n"/>
      <c r="C199" s="8" t="n"/>
      <c r="D199" s="8" t="n"/>
      <c r="E199" s="9" t="n"/>
      <c r="F199" s="9" t="n"/>
      <c r="G199" s="10">
        <f>IF(OR(E199="",F199=""),"",IFERROR(ROUND(MOD(F199-E199,1)*1440,0),"check time"))</f>
        <v/>
      </c>
      <c r="H199" s="8" t="n"/>
      <c r="I199" s="8" t="n"/>
      <c r="J199" s="11">
        <f>IF(I199="","",IFERROR(VLOOKUP(I199,Reasons!$B$6:$C$45,2,FALSE),"Not in the list"))</f>
        <v/>
      </c>
      <c r="K199" s="8" t="n"/>
    </row>
    <row r="200">
      <c r="A200" s="6" t="n"/>
      <c r="B200" s="7" t="n"/>
      <c r="C200" s="8" t="n"/>
      <c r="D200" s="8" t="n"/>
      <c r="E200" s="9" t="n"/>
      <c r="F200" s="9" t="n"/>
      <c r="G200" s="10">
        <f>IF(OR(E200="",F200=""),"",IFERROR(ROUND(MOD(F200-E200,1)*1440,0),"check time"))</f>
        <v/>
      </c>
      <c r="H200" s="8" t="n"/>
      <c r="I200" s="8" t="n"/>
      <c r="J200" s="11">
        <f>IF(I200="","",IFERROR(VLOOKUP(I200,Reasons!$B$6:$C$45,2,FALSE),"Not in the list"))</f>
        <v/>
      </c>
      <c r="K200" s="8" t="n"/>
    </row>
    <row r="201">
      <c r="A201" s="6" t="n"/>
      <c r="B201" s="7" t="n"/>
      <c r="C201" s="8" t="n"/>
      <c r="D201" s="8" t="n"/>
      <c r="E201" s="9" t="n"/>
      <c r="F201" s="9" t="n"/>
      <c r="G201" s="10">
        <f>IF(OR(E201="",F201=""),"",IFERROR(ROUND(MOD(F201-E201,1)*1440,0),"check time"))</f>
        <v/>
      </c>
      <c r="H201" s="8" t="n"/>
      <c r="I201" s="8" t="n"/>
      <c r="J201" s="11">
        <f>IF(I201="","",IFERROR(VLOOKUP(I201,Reasons!$B$6:$C$45,2,FALSE),"Not in the list"))</f>
        <v/>
      </c>
      <c r="K201" s="8" t="n"/>
    </row>
    <row r="202">
      <c r="A202" s="6" t="n"/>
      <c r="B202" s="7" t="n"/>
      <c r="C202" s="8" t="n"/>
      <c r="D202" s="8" t="n"/>
      <c r="E202" s="9" t="n"/>
      <c r="F202" s="9" t="n"/>
      <c r="G202" s="10">
        <f>IF(OR(E202="",F202=""),"",IFERROR(ROUND(MOD(F202-E202,1)*1440,0),"check time"))</f>
        <v/>
      </c>
      <c r="H202" s="8" t="n"/>
      <c r="I202" s="8" t="n"/>
      <c r="J202" s="11">
        <f>IF(I202="","",IFERROR(VLOOKUP(I202,Reasons!$B$6:$C$45,2,FALSE),"Not in the list"))</f>
        <v/>
      </c>
      <c r="K202" s="8" t="n"/>
    </row>
    <row r="203">
      <c r="A203" s="6" t="n"/>
      <c r="B203" s="7" t="n"/>
      <c r="C203" s="8" t="n"/>
      <c r="D203" s="8" t="n"/>
      <c r="E203" s="9" t="n"/>
      <c r="F203" s="9" t="n"/>
      <c r="G203" s="10">
        <f>IF(OR(E203="",F203=""),"",IFERROR(ROUND(MOD(F203-E203,1)*1440,0),"check time"))</f>
        <v/>
      </c>
      <c r="H203" s="8" t="n"/>
      <c r="I203" s="8" t="n"/>
      <c r="J203" s="11">
        <f>IF(I203="","",IFERROR(VLOOKUP(I203,Reasons!$B$6:$C$45,2,FALSE),"Not in the list"))</f>
        <v/>
      </c>
      <c r="K203" s="8" t="n"/>
    </row>
    <row r="204">
      <c r="A204" s="6" t="n"/>
      <c r="B204" s="7" t="n"/>
      <c r="C204" s="8" t="n"/>
      <c r="D204" s="8" t="n"/>
      <c r="E204" s="9" t="n"/>
      <c r="F204" s="9" t="n"/>
      <c r="G204" s="10">
        <f>IF(OR(E204="",F204=""),"",IFERROR(ROUND(MOD(F204-E204,1)*1440,0),"check time"))</f>
        <v/>
      </c>
      <c r="H204" s="8" t="n"/>
      <c r="I204" s="8" t="n"/>
      <c r="J204" s="11">
        <f>IF(I204="","",IFERROR(VLOOKUP(I204,Reasons!$B$6:$C$45,2,FALSE),"Not in the list"))</f>
        <v/>
      </c>
      <c r="K204" s="8" t="n"/>
    </row>
    <row r="205">
      <c r="A205" s="6" t="n"/>
      <c r="B205" s="7" t="n"/>
      <c r="C205" s="8" t="n"/>
      <c r="D205" s="8" t="n"/>
      <c r="E205" s="9" t="n"/>
      <c r="F205" s="9" t="n"/>
      <c r="G205" s="10">
        <f>IF(OR(E205="",F205=""),"",IFERROR(ROUND(MOD(F205-E205,1)*1440,0),"check time"))</f>
        <v/>
      </c>
      <c r="H205" s="8" t="n"/>
      <c r="I205" s="8" t="n"/>
      <c r="J205" s="11">
        <f>IF(I205="","",IFERROR(VLOOKUP(I205,Reasons!$B$6:$C$45,2,FALSE),"Not in the list"))</f>
        <v/>
      </c>
      <c r="K205" s="8" t="n"/>
    </row>
    <row r="206">
      <c r="A206" s="6" t="n"/>
      <c r="B206" s="7" t="n"/>
      <c r="C206" s="8" t="n"/>
      <c r="D206" s="8" t="n"/>
      <c r="E206" s="9" t="n"/>
      <c r="F206" s="9" t="n"/>
      <c r="G206" s="10">
        <f>IF(OR(E206="",F206=""),"",IFERROR(ROUND(MOD(F206-E206,1)*1440,0),"check time"))</f>
        <v/>
      </c>
      <c r="H206" s="8" t="n"/>
      <c r="I206" s="8" t="n"/>
      <c r="J206" s="11">
        <f>IF(I206="","",IFERROR(VLOOKUP(I206,Reasons!$B$6:$C$45,2,FALSE),"Not in the list"))</f>
        <v/>
      </c>
      <c r="K206" s="8" t="n"/>
    </row>
    <row r="207">
      <c r="A207" s="6" t="n"/>
      <c r="B207" s="7" t="n"/>
      <c r="C207" s="8" t="n"/>
      <c r="D207" s="8" t="n"/>
      <c r="E207" s="9" t="n"/>
      <c r="F207" s="9" t="n"/>
      <c r="G207" s="10">
        <f>IF(OR(E207="",F207=""),"",IFERROR(ROUND(MOD(F207-E207,1)*1440,0),"check time"))</f>
        <v/>
      </c>
      <c r="H207" s="8" t="n"/>
      <c r="I207" s="8" t="n"/>
      <c r="J207" s="11">
        <f>IF(I207="","",IFERROR(VLOOKUP(I207,Reasons!$B$6:$C$45,2,FALSE),"Not in the list"))</f>
        <v/>
      </c>
      <c r="K207" s="8" t="n"/>
    </row>
    <row r="208">
      <c r="A208" s="6" t="n"/>
      <c r="B208" s="7" t="n"/>
      <c r="C208" s="8" t="n"/>
      <c r="D208" s="8" t="n"/>
      <c r="E208" s="9" t="n"/>
      <c r="F208" s="9" t="n"/>
      <c r="G208" s="10">
        <f>IF(OR(E208="",F208=""),"",IFERROR(ROUND(MOD(F208-E208,1)*1440,0),"check time"))</f>
        <v/>
      </c>
      <c r="H208" s="8" t="n"/>
      <c r="I208" s="8" t="n"/>
      <c r="J208" s="11">
        <f>IF(I208="","",IFERROR(VLOOKUP(I208,Reasons!$B$6:$C$45,2,FALSE),"Not in the list"))</f>
        <v/>
      </c>
      <c r="K208" s="8" t="n"/>
    </row>
    <row r="209">
      <c r="A209" s="6" t="n"/>
      <c r="B209" s="7" t="n"/>
      <c r="C209" s="8" t="n"/>
      <c r="D209" s="8" t="n"/>
      <c r="E209" s="9" t="n"/>
      <c r="F209" s="9" t="n"/>
      <c r="G209" s="10">
        <f>IF(OR(E209="",F209=""),"",IFERROR(ROUND(MOD(F209-E209,1)*1440,0),"check time"))</f>
        <v/>
      </c>
      <c r="H209" s="8" t="n"/>
      <c r="I209" s="8" t="n"/>
      <c r="J209" s="11">
        <f>IF(I209="","",IFERROR(VLOOKUP(I209,Reasons!$B$6:$C$45,2,FALSE),"Not in the list"))</f>
        <v/>
      </c>
      <c r="K209" s="8" t="n"/>
    </row>
    <row r="210">
      <c r="A210" s="6" t="n"/>
      <c r="B210" s="7" t="n"/>
      <c r="C210" s="8" t="n"/>
      <c r="D210" s="8" t="n"/>
      <c r="E210" s="9" t="n"/>
      <c r="F210" s="9" t="n"/>
      <c r="G210" s="10">
        <f>IF(OR(E210="",F210=""),"",IFERROR(ROUND(MOD(F210-E210,1)*1440,0),"check time"))</f>
        <v/>
      </c>
      <c r="H210" s="8" t="n"/>
      <c r="I210" s="8" t="n"/>
      <c r="J210" s="11">
        <f>IF(I210="","",IFERROR(VLOOKUP(I210,Reasons!$B$6:$C$45,2,FALSE),"Not in the list"))</f>
        <v/>
      </c>
      <c r="K210" s="8" t="n"/>
    </row>
    <row r="211">
      <c r="A211" s="6" t="n"/>
      <c r="B211" s="7" t="n"/>
      <c r="C211" s="8" t="n"/>
      <c r="D211" s="8" t="n"/>
      <c r="E211" s="9" t="n"/>
      <c r="F211" s="9" t="n"/>
      <c r="G211" s="10">
        <f>IF(OR(E211="",F211=""),"",IFERROR(ROUND(MOD(F211-E211,1)*1440,0),"check time"))</f>
        <v/>
      </c>
      <c r="H211" s="8" t="n"/>
      <c r="I211" s="8" t="n"/>
      <c r="J211" s="11">
        <f>IF(I211="","",IFERROR(VLOOKUP(I211,Reasons!$B$6:$C$45,2,FALSE),"Not in the list"))</f>
        <v/>
      </c>
      <c r="K211" s="8" t="n"/>
    </row>
    <row r="212">
      <c r="A212" s="6" t="n"/>
      <c r="B212" s="7" t="n"/>
      <c r="C212" s="8" t="n"/>
      <c r="D212" s="8" t="n"/>
      <c r="E212" s="9" t="n"/>
      <c r="F212" s="9" t="n"/>
      <c r="G212" s="10">
        <f>IF(OR(E212="",F212=""),"",IFERROR(ROUND(MOD(F212-E212,1)*1440,0),"check time"))</f>
        <v/>
      </c>
      <c r="H212" s="8" t="n"/>
      <c r="I212" s="8" t="n"/>
      <c r="J212" s="11">
        <f>IF(I212="","",IFERROR(VLOOKUP(I212,Reasons!$B$6:$C$45,2,FALSE),"Not in the list"))</f>
        <v/>
      </c>
      <c r="K212" s="8" t="n"/>
    </row>
    <row r="213">
      <c r="A213" s="6" t="n"/>
      <c r="B213" s="7" t="n"/>
      <c r="C213" s="8" t="n"/>
      <c r="D213" s="8" t="n"/>
      <c r="E213" s="9" t="n"/>
      <c r="F213" s="9" t="n"/>
      <c r="G213" s="10">
        <f>IF(OR(E213="",F213=""),"",IFERROR(ROUND(MOD(F213-E213,1)*1440,0),"check time"))</f>
        <v/>
      </c>
      <c r="H213" s="8" t="n"/>
      <c r="I213" s="8" t="n"/>
      <c r="J213" s="11">
        <f>IF(I213="","",IFERROR(VLOOKUP(I213,Reasons!$B$6:$C$45,2,FALSE),"Not in the list"))</f>
        <v/>
      </c>
      <c r="K213" s="8" t="n"/>
    </row>
    <row r="214">
      <c r="A214" s="6" t="n"/>
      <c r="B214" s="7" t="n"/>
      <c r="C214" s="8" t="n"/>
      <c r="D214" s="8" t="n"/>
      <c r="E214" s="9" t="n"/>
      <c r="F214" s="9" t="n"/>
      <c r="G214" s="10">
        <f>IF(OR(E214="",F214=""),"",IFERROR(ROUND(MOD(F214-E214,1)*1440,0),"check time"))</f>
        <v/>
      </c>
      <c r="H214" s="8" t="n"/>
      <c r="I214" s="8" t="n"/>
      <c r="J214" s="11">
        <f>IF(I214="","",IFERROR(VLOOKUP(I214,Reasons!$B$6:$C$45,2,FALSE),"Not in the list"))</f>
        <v/>
      </c>
      <c r="K214" s="8" t="n"/>
    </row>
    <row r="215">
      <c r="A215" s="6" t="n"/>
      <c r="B215" s="7" t="n"/>
      <c r="C215" s="8" t="n"/>
      <c r="D215" s="8" t="n"/>
      <c r="E215" s="9" t="n"/>
      <c r="F215" s="9" t="n"/>
      <c r="G215" s="10">
        <f>IF(OR(E215="",F215=""),"",IFERROR(ROUND(MOD(F215-E215,1)*1440,0),"check time"))</f>
        <v/>
      </c>
      <c r="H215" s="8" t="n"/>
      <c r="I215" s="8" t="n"/>
      <c r="J215" s="11">
        <f>IF(I215="","",IFERROR(VLOOKUP(I215,Reasons!$B$6:$C$45,2,FALSE),"Not in the list"))</f>
        <v/>
      </c>
      <c r="K215" s="8" t="n"/>
    </row>
    <row r="216">
      <c r="A216" s="6" t="n"/>
      <c r="B216" s="7" t="n"/>
      <c r="C216" s="8" t="n"/>
      <c r="D216" s="8" t="n"/>
      <c r="E216" s="9" t="n"/>
      <c r="F216" s="9" t="n"/>
      <c r="G216" s="10">
        <f>IF(OR(E216="",F216=""),"",IFERROR(ROUND(MOD(F216-E216,1)*1440,0),"check time"))</f>
        <v/>
      </c>
      <c r="H216" s="8" t="n"/>
      <c r="I216" s="8" t="n"/>
      <c r="J216" s="11">
        <f>IF(I216="","",IFERROR(VLOOKUP(I216,Reasons!$B$6:$C$45,2,FALSE),"Not in the list"))</f>
        <v/>
      </c>
      <c r="K216" s="8" t="n"/>
    </row>
    <row r="217">
      <c r="A217" s="6" t="n"/>
      <c r="B217" s="7" t="n"/>
      <c r="C217" s="8" t="n"/>
      <c r="D217" s="8" t="n"/>
      <c r="E217" s="9" t="n"/>
      <c r="F217" s="9" t="n"/>
      <c r="G217" s="10">
        <f>IF(OR(E217="",F217=""),"",IFERROR(ROUND(MOD(F217-E217,1)*1440,0),"check time"))</f>
        <v/>
      </c>
      <c r="H217" s="8" t="n"/>
      <c r="I217" s="8" t="n"/>
      <c r="J217" s="11">
        <f>IF(I217="","",IFERROR(VLOOKUP(I217,Reasons!$B$6:$C$45,2,FALSE),"Not in the list"))</f>
        <v/>
      </c>
      <c r="K217" s="8" t="n"/>
    </row>
    <row r="218">
      <c r="A218" s="6" t="n"/>
      <c r="B218" s="7" t="n"/>
      <c r="C218" s="8" t="n"/>
      <c r="D218" s="8" t="n"/>
      <c r="E218" s="9" t="n"/>
      <c r="F218" s="9" t="n"/>
      <c r="G218" s="10">
        <f>IF(OR(E218="",F218=""),"",IFERROR(ROUND(MOD(F218-E218,1)*1440,0),"check time"))</f>
        <v/>
      </c>
      <c r="H218" s="8" t="n"/>
      <c r="I218" s="8" t="n"/>
      <c r="J218" s="11">
        <f>IF(I218="","",IFERROR(VLOOKUP(I218,Reasons!$B$6:$C$45,2,FALSE),"Not in the list"))</f>
        <v/>
      </c>
      <c r="K218" s="8" t="n"/>
    </row>
    <row r="219">
      <c r="A219" s="6" t="n"/>
      <c r="B219" s="7" t="n"/>
      <c r="C219" s="8" t="n"/>
      <c r="D219" s="8" t="n"/>
      <c r="E219" s="9" t="n"/>
      <c r="F219" s="9" t="n"/>
      <c r="G219" s="10">
        <f>IF(OR(E219="",F219=""),"",IFERROR(ROUND(MOD(F219-E219,1)*1440,0),"check time"))</f>
        <v/>
      </c>
      <c r="H219" s="8" t="n"/>
      <c r="I219" s="8" t="n"/>
      <c r="J219" s="11">
        <f>IF(I219="","",IFERROR(VLOOKUP(I219,Reasons!$B$6:$C$45,2,FALSE),"Not in the list"))</f>
        <v/>
      </c>
      <c r="K219" s="8" t="n"/>
    </row>
    <row r="220">
      <c r="A220" s="6" t="n"/>
      <c r="B220" s="7" t="n"/>
      <c r="C220" s="8" t="n"/>
      <c r="D220" s="8" t="n"/>
      <c r="E220" s="9" t="n"/>
      <c r="F220" s="9" t="n"/>
      <c r="G220" s="10">
        <f>IF(OR(E220="",F220=""),"",IFERROR(ROUND(MOD(F220-E220,1)*1440,0),"check time"))</f>
        <v/>
      </c>
      <c r="H220" s="8" t="n"/>
      <c r="I220" s="8" t="n"/>
      <c r="J220" s="11">
        <f>IF(I220="","",IFERROR(VLOOKUP(I220,Reasons!$B$6:$C$45,2,FALSE),"Not in the list"))</f>
        <v/>
      </c>
      <c r="K220" s="8" t="n"/>
    </row>
    <row r="221">
      <c r="A221" s="6" t="n"/>
      <c r="B221" s="7" t="n"/>
      <c r="C221" s="8" t="n"/>
      <c r="D221" s="8" t="n"/>
      <c r="E221" s="9" t="n"/>
      <c r="F221" s="9" t="n"/>
      <c r="G221" s="10">
        <f>IF(OR(E221="",F221=""),"",IFERROR(ROUND(MOD(F221-E221,1)*1440,0),"check time"))</f>
        <v/>
      </c>
      <c r="H221" s="8" t="n"/>
      <c r="I221" s="8" t="n"/>
      <c r="J221" s="11">
        <f>IF(I221="","",IFERROR(VLOOKUP(I221,Reasons!$B$6:$C$45,2,FALSE),"Not in the list"))</f>
        <v/>
      </c>
      <c r="K221" s="8" t="n"/>
    </row>
    <row r="222">
      <c r="A222" s="6" t="n"/>
      <c r="B222" s="7" t="n"/>
      <c r="C222" s="8" t="n"/>
      <c r="D222" s="8" t="n"/>
      <c r="E222" s="9" t="n"/>
      <c r="F222" s="9" t="n"/>
      <c r="G222" s="10">
        <f>IF(OR(E222="",F222=""),"",IFERROR(ROUND(MOD(F222-E222,1)*1440,0),"check time"))</f>
        <v/>
      </c>
      <c r="H222" s="8" t="n"/>
      <c r="I222" s="8" t="n"/>
      <c r="J222" s="11">
        <f>IF(I222="","",IFERROR(VLOOKUP(I222,Reasons!$B$6:$C$45,2,FALSE),"Not in the list"))</f>
        <v/>
      </c>
      <c r="K222" s="8" t="n"/>
    </row>
    <row r="223">
      <c r="A223" s="6" t="n"/>
      <c r="B223" s="7" t="n"/>
      <c r="C223" s="8" t="n"/>
      <c r="D223" s="8" t="n"/>
      <c r="E223" s="9" t="n"/>
      <c r="F223" s="9" t="n"/>
      <c r="G223" s="10">
        <f>IF(OR(E223="",F223=""),"",IFERROR(ROUND(MOD(F223-E223,1)*1440,0),"check time"))</f>
        <v/>
      </c>
      <c r="H223" s="8" t="n"/>
      <c r="I223" s="8" t="n"/>
      <c r="J223" s="11">
        <f>IF(I223="","",IFERROR(VLOOKUP(I223,Reasons!$B$6:$C$45,2,FALSE),"Not in the list"))</f>
        <v/>
      </c>
      <c r="K223" s="8" t="n"/>
    </row>
    <row r="224">
      <c r="A224" s="6" t="n"/>
      <c r="B224" s="7" t="n"/>
      <c r="C224" s="8" t="n"/>
      <c r="D224" s="8" t="n"/>
      <c r="E224" s="9" t="n"/>
      <c r="F224" s="9" t="n"/>
      <c r="G224" s="10">
        <f>IF(OR(E224="",F224=""),"",IFERROR(ROUND(MOD(F224-E224,1)*1440,0),"check time"))</f>
        <v/>
      </c>
      <c r="H224" s="8" t="n"/>
      <c r="I224" s="8" t="n"/>
      <c r="J224" s="11">
        <f>IF(I224="","",IFERROR(VLOOKUP(I224,Reasons!$B$6:$C$45,2,FALSE),"Not in the list"))</f>
        <v/>
      </c>
      <c r="K224" s="8" t="n"/>
    </row>
    <row r="225">
      <c r="A225" s="6" t="n"/>
      <c r="B225" s="7" t="n"/>
      <c r="C225" s="8" t="n"/>
      <c r="D225" s="8" t="n"/>
      <c r="E225" s="9" t="n"/>
      <c r="F225" s="9" t="n"/>
      <c r="G225" s="10">
        <f>IF(OR(E225="",F225=""),"",IFERROR(ROUND(MOD(F225-E225,1)*1440,0),"check time"))</f>
        <v/>
      </c>
      <c r="H225" s="8" t="n"/>
      <c r="I225" s="8" t="n"/>
      <c r="J225" s="11">
        <f>IF(I225="","",IFERROR(VLOOKUP(I225,Reasons!$B$6:$C$45,2,FALSE),"Not in the list"))</f>
        <v/>
      </c>
      <c r="K225" s="8" t="n"/>
    </row>
    <row r="226">
      <c r="A226" s="6" t="n"/>
      <c r="B226" s="7" t="n"/>
      <c r="C226" s="8" t="n"/>
      <c r="D226" s="8" t="n"/>
      <c r="E226" s="9" t="n"/>
      <c r="F226" s="9" t="n"/>
      <c r="G226" s="10">
        <f>IF(OR(E226="",F226=""),"",IFERROR(ROUND(MOD(F226-E226,1)*1440,0),"check time"))</f>
        <v/>
      </c>
      <c r="H226" s="8" t="n"/>
      <c r="I226" s="8" t="n"/>
      <c r="J226" s="11">
        <f>IF(I226="","",IFERROR(VLOOKUP(I226,Reasons!$B$6:$C$45,2,FALSE),"Not in the list"))</f>
        <v/>
      </c>
      <c r="K226" s="8" t="n"/>
    </row>
    <row r="227">
      <c r="A227" s="6" t="n"/>
      <c r="B227" s="7" t="n"/>
      <c r="C227" s="8" t="n"/>
      <c r="D227" s="8" t="n"/>
      <c r="E227" s="9" t="n"/>
      <c r="F227" s="9" t="n"/>
      <c r="G227" s="10">
        <f>IF(OR(E227="",F227=""),"",IFERROR(ROUND(MOD(F227-E227,1)*1440,0),"check time"))</f>
        <v/>
      </c>
      <c r="H227" s="8" t="n"/>
      <c r="I227" s="8" t="n"/>
      <c r="J227" s="11">
        <f>IF(I227="","",IFERROR(VLOOKUP(I227,Reasons!$B$6:$C$45,2,FALSE),"Not in the list"))</f>
        <v/>
      </c>
      <c r="K227" s="8" t="n"/>
    </row>
    <row r="228">
      <c r="A228" s="6" t="n"/>
      <c r="B228" s="7" t="n"/>
      <c r="C228" s="8" t="n"/>
      <c r="D228" s="8" t="n"/>
      <c r="E228" s="9" t="n"/>
      <c r="F228" s="9" t="n"/>
      <c r="G228" s="10">
        <f>IF(OR(E228="",F228=""),"",IFERROR(ROUND(MOD(F228-E228,1)*1440,0),"check time"))</f>
        <v/>
      </c>
      <c r="H228" s="8" t="n"/>
      <c r="I228" s="8" t="n"/>
      <c r="J228" s="11">
        <f>IF(I228="","",IFERROR(VLOOKUP(I228,Reasons!$B$6:$C$45,2,FALSE),"Not in the list"))</f>
        <v/>
      </c>
      <c r="K228" s="8" t="n"/>
    </row>
    <row r="229">
      <c r="A229" s="6" t="n"/>
      <c r="B229" s="7" t="n"/>
      <c r="C229" s="8" t="n"/>
      <c r="D229" s="8" t="n"/>
      <c r="E229" s="9" t="n"/>
      <c r="F229" s="9" t="n"/>
      <c r="G229" s="10">
        <f>IF(OR(E229="",F229=""),"",IFERROR(ROUND(MOD(F229-E229,1)*1440,0),"check time"))</f>
        <v/>
      </c>
      <c r="H229" s="8" t="n"/>
      <c r="I229" s="8" t="n"/>
      <c r="J229" s="11">
        <f>IF(I229="","",IFERROR(VLOOKUP(I229,Reasons!$B$6:$C$45,2,FALSE),"Not in the list"))</f>
        <v/>
      </c>
      <c r="K229" s="8" t="n"/>
    </row>
    <row r="230">
      <c r="A230" s="6" t="n"/>
      <c r="B230" s="7" t="n"/>
      <c r="C230" s="8" t="n"/>
      <c r="D230" s="8" t="n"/>
      <c r="E230" s="9" t="n"/>
      <c r="F230" s="9" t="n"/>
      <c r="G230" s="10">
        <f>IF(OR(E230="",F230=""),"",IFERROR(ROUND(MOD(F230-E230,1)*1440,0),"check time"))</f>
        <v/>
      </c>
      <c r="H230" s="8" t="n"/>
      <c r="I230" s="8" t="n"/>
      <c r="J230" s="11">
        <f>IF(I230="","",IFERROR(VLOOKUP(I230,Reasons!$B$6:$C$45,2,FALSE),"Not in the list"))</f>
        <v/>
      </c>
      <c r="K230" s="8" t="n"/>
    </row>
    <row r="231">
      <c r="A231" s="6" t="n"/>
      <c r="B231" s="7" t="n"/>
      <c r="C231" s="8" t="n"/>
      <c r="D231" s="8" t="n"/>
      <c r="E231" s="9" t="n"/>
      <c r="F231" s="9" t="n"/>
      <c r="G231" s="10">
        <f>IF(OR(E231="",F231=""),"",IFERROR(ROUND(MOD(F231-E231,1)*1440,0),"check time"))</f>
        <v/>
      </c>
      <c r="H231" s="8" t="n"/>
      <c r="I231" s="8" t="n"/>
      <c r="J231" s="11">
        <f>IF(I231="","",IFERROR(VLOOKUP(I231,Reasons!$B$6:$C$45,2,FALSE),"Not in the list"))</f>
        <v/>
      </c>
      <c r="K231" s="8" t="n"/>
    </row>
    <row r="232">
      <c r="A232" s="6" t="n"/>
      <c r="B232" s="7" t="n"/>
      <c r="C232" s="8" t="n"/>
      <c r="D232" s="8" t="n"/>
      <c r="E232" s="9" t="n"/>
      <c r="F232" s="9" t="n"/>
      <c r="G232" s="10">
        <f>IF(OR(E232="",F232=""),"",IFERROR(ROUND(MOD(F232-E232,1)*1440,0),"check time"))</f>
        <v/>
      </c>
      <c r="H232" s="8" t="n"/>
      <c r="I232" s="8" t="n"/>
      <c r="J232" s="11">
        <f>IF(I232="","",IFERROR(VLOOKUP(I232,Reasons!$B$6:$C$45,2,FALSE),"Not in the list"))</f>
        <v/>
      </c>
      <c r="K232" s="8" t="n"/>
    </row>
    <row r="233">
      <c r="A233" s="6" t="n"/>
      <c r="B233" s="7" t="n"/>
      <c r="C233" s="8" t="n"/>
      <c r="D233" s="8" t="n"/>
      <c r="E233" s="9" t="n"/>
      <c r="F233" s="9" t="n"/>
      <c r="G233" s="10">
        <f>IF(OR(E233="",F233=""),"",IFERROR(ROUND(MOD(F233-E233,1)*1440,0),"check time"))</f>
        <v/>
      </c>
      <c r="H233" s="8" t="n"/>
      <c r="I233" s="8" t="n"/>
      <c r="J233" s="11">
        <f>IF(I233="","",IFERROR(VLOOKUP(I233,Reasons!$B$6:$C$45,2,FALSE),"Not in the list"))</f>
        <v/>
      </c>
      <c r="K233" s="8" t="n"/>
    </row>
    <row r="234">
      <c r="A234" s="6" t="n"/>
      <c r="B234" s="7" t="n"/>
      <c r="C234" s="8" t="n"/>
      <c r="D234" s="8" t="n"/>
      <c r="E234" s="9" t="n"/>
      <c r="F234" s="9" t="n"/>
      <c r="G234" s="10">
        <f>IF(OR(E234="",F234=""),"",IFERROR(ROUND(MOD(F234-E234,1)*1440,0),"check time"))</f>
        <v/>
      </c>
      <c r="H234" s="8" t="n"/>
      <c r="I234" s="8" t="n"/>
      <c r="J234" s="11">
        <f>IF(I234="","",IFERROR(VLOOKUP(I234,Reasons!$B$6:$C$45,2,FALSE),"Not in the list"))</f>
        <v/>
      </c>
      <c r="K234" s="8" t="n"/>
    </row>
    <row r="235">
      <c r="A235" s="6" t="n"/>
      <c r="B235" s="7" t="n"/>
      <c r="C235" s="8" t="n"/>
      <c r="D235" s="8" t="n"/>
      <c r="E235" s="9" t="n"/>
      <c r="F235" s="9" t="n"/>
      <c r="G235" s="10">
        <f>IF(OR(E235="",F235=""),"",IFERROR(ROUND(MOD(F235-E235,1)*1440,0),"check time"))</f>
        <v/>
      </c>
      <c r="H235" s="8" t="n"/>
      <c r="I235" s="8" t="n"/>
      <c r="J235" s="11">
        <f>IF(I235="","",IFERROR(VLOOKUP(I235,Reasons!$B$6:$C$45,2,FALSE),"Not in the list"))</f>
        <v/>
      </c>
      <c r="K235" s="8" t="n"/>
    </row>
    <row r="236">
      <c r="A236" s="6" t="n"/>
      <c r="B236" s="7" t="n"/>
      <c r="C236" s="8" t="n"/>
      <c r="D236" s="8" t="n"/>
      <c r="E236" s="9" t="n"/>
      <c r="F236" s="9" t="n"/>
      <c r="G236" s="10">
        <f>IF(OR(E236="",F236=""),"",IFERROR(ROUND(MOD(F236-E236,1)*1440,0),"check time"))</f>
        <v/>
      </c>
      <c r="H236" s="8" t="n"/>
      <c r="I236" s="8" t="n"/>
      <c r="J236" s="11">
        <f>IF(I236="","",IFERROR(VLOOKUP(I236,Reasons!$B$6:$C$45,2,FALSE),"Not in the list"))</f>
        <v/>
      </c>
      <c r="K236" s="8" t="n"/>
    </row>
    <row r="237">
      <c r="A237" s="6" t="n"/>
      <c r="B237" s="7" t="n"/>
      <c r="C237" s="8" t="n"/>
      <c r="D237" s="8" t="n"/>
      <c r="E237" s="9" t="n"/>
      <c r="F237" s="9" t="n"/>
      <c r="G237" s="10">
        <f>IF(OR(E237="",F237=""),"",IFERROR(ROUND(MOD(F237-E237,1)*1440,0),"check time"))</f>
        <v/>
      </c>
      <c r="H237" s="8" t="n"/>
      <c r="I237" s="8" t="n"/>
      <c r="J237" s="11">
        <f>IF(I237="","",IFERROR(VLOOKUP(I237,Reasons!$B$6:$C$45,2,FALSE),"Not in the list"))</f>
        <v/>
      </c>
      <c r="K237" s="8" t="n"/>
    </row>
    <row r="238">
      <c r="A238" s="6" t="n"/>
      <c r="B238" s="7" t="n"/>
      <c r="C238" s="8" t="n"/>
      <c r="D238" s="8" t="n"/>
      <c r="E238" s="9" t="n"/>
      <c r="F238" s="9" t="n"/>
      <c r="G238" s="10">
        <f>IF(OR(E238="",F238=""),"",IFERROR(ROUND(MOD(F238-E238,1)*1440,0),"check time"))</f>
        <v/>
      </c>
      <c r="H238" s="8" t="n"/>
      <c r="I238" s="8" t="n"/>
      <c r="J238" s="11">
        <f>IF(I238="","",IFERROR(VLOOKUP(I238,Reasons!$B$6:$C$45,2,FALSE),"Not in the list"))</f>
        <v/>
      </c>
      <c r="K238" s="8" t="n"/>
    </row>
    <row r="239">
      <c r="A239" s="6" t="n"/>
      <c r="B239" s="7" t="n"/>
      <c r="C239" s="8" t="n"/>
      <c r="D239" s="8" t="n"/>
      <c r="E239" s="9" t="n"/>
      <c r="F239" s="9" t="n"/>
      <c r="G239" s="10">
        <f>IF(OR(E239="",F239=""),"",IFERROR(ROUND(MOD(F239-E239,1)*1440,0),"check time"))</f>
        <v/>
      </c>
      <c r="H239" s="8" t="n"/>
      <c r="I239" s="8" t="n"/>
      <c r="J239" s="11">
        <f>IF(I239="","",IFERROR(VLOOKUP(I239,Reasons!$B$6:$C$45,2,FALSE),"Not in the list"))</f>
        <v/>
      </c>
      <c r="K239" s="8" t="n"/>
    </row>
    <row r="240">
      <c r="A240" s="6" t="n"/>
      <c r="B240" s="7" t="n"/>
      <c r="C240" s="8" t="n"/>
      <c r="D240" s="8" t="n"/>
      <c r="E240" s="9" t="n"/>
      <c r="F240" s="9" t="n"/>
      <c r="G240" s="10">
        <f>IF(OR(E240="",F240=""),"",IFERROR(ROUND(MOD(F240-E240,1)*1440,0),"check time"))</f>
        <v/>
      </c>
      <c r="H240" s="8" t="n"/>
      <c r="I240" s="8" t="n"/>
      <c r="J240" s="11">
        <f>IF(I240="","",IFERROR(VLOOKUP(I240,Reasons!$B$6:$C$45,2,FALSE),"Not in the list"))</f>
        <v/>
      </c>
      <c r="K240" s="8" t="n"/>
    </row>
    <row r="241">
      <c r="A241" s="6" t="n"/>
      <c r="B241" s="7" t="n"/>
      <c r="C241" s="8" t="n"/>
      <c r="D241" s="8" t="n"/>
      <c r="E241" s="9" t="n"/>
      <c r="F241" s="9" t="n"/>
      <c r="G241" s="10">
        <f>IF(OR(E241="",F241=""),"",IFERROR(ROUND(MOD(F241-E241,1)*1440,0),"check time"))</f>
        <v/>
      </c>
      <c r="H241" s="8" t="n"/>
      <c r="I241" s="8" t="n"/>
      <c r="J241" s="11">
        <f>IF(I241="","",IFERROR(VLOOKUP(I241,Reasons!$B$6:$C$45,2,FALSE),"Not in the list"))</f>
        <v/>
      </c>
      <c r="K241" s="8" t="n"/>
    </row>
    <row r="242">
      <c r="A242" s="6" t="n"/>
      <c r="B242" s="7" t="n"/>
      <c r="C242" s="8" t="n"/>
      <c r="D242" s="8" t="n"/>
      <c r="E242" s="9" t="n"/>
      <c r="F242" s="9" t="n"/>
      <c r="G242" s="10">
        <f>IF(OR(E242="",F242=""),"",IFERROR(ROUND(MOD(F242-E242,1)*1440,0),"check time"))</f>
        <v/>
      </c>
      <c r="H242" s="8" t="n"/>
      <c r="I242" s="8" t="n"/>
      <c r="J242" s="11">
        <f>IF(I242="","",IFERROR(VLOOKUP(I242,Reasons!$B$6:$C$45,2,FALSE),"Not in the list"))</f>
        <v/>
      </c>
      <c r="K242" s="8" t="n"/>
    </row>
    <row r="243">
      <c r="A243" s="6" t="n"/>
      <c r="B243" s="7" t="n"/>
      <c r="C243" s="8" t="n"/>
      <c r="D243" s="8" t="n"/>
      <c r="E243" s="9" t="n"/>
      <c r="F243" s="9" t="n"/>
      <c r="G243" s="10">
        <f>IF(OR(E243="",F243=""),"",IFERROR(ROUND(MOD(F243-E243,1)*1440,0),"check time"))</f>
        <v/>
      </c>
      <c r="H243" s="8" t="n"/>
      <c r="I243" s="8" t="n"/>
      <c r="J243" s="11">
        <f>IF(I243="","",IFERROR(VLOOKUP(I243,Reasons!$B$6:$C$45,2,FALSE),"Not in the list"))</f>
        <v/>
      </c>
      <c r="K243" s="8" t="n"/>
    </row>
    <row r="244">
      <c r="A244" s="6" t="n"/>
      <c r="B244" s="7" t="n"/>
      <c r="C244" s="8" t="n"/>
      <c r="D244" s="8" t="n"/>
      <c r="E244" s="9" t="n"/>
      <c r="F244" s="9" t="n"/>
      <c r="G244" s="10">
        <f>IF(OR(E244="",F244=""),"",IFERROR(ROUND(MOD(F244-E244,1)*1440,0),"check time"))</f>
        <v/>
      </c>
      <c r="H244" s="8" t="n"/>
      <c r="I244" s="8" t="n"/>
      <c r="J244" s="11">
        <f>IF(I244="","",IFERROR(VLOOKUP(I244,Reasons!$B$6:$C$45,2,FALSE),"Not in the list"))</f>
        <v/>
      </c>
      <c r="K244" s="8" t="n"/>
    </row>
    <row r="245">
      <c r="A245" s="6" t="n"/>
      <c r="B245" s="7" t="n"/>
      <c r="C245" s="8" t="n"/>
      <c r="D245" s="8" t="n"/>
      <c r="E245" s="9" t="n"/>
      <c r="F245" s="9" t="n"/>
      <c r="G245" s="10">
        <f>IF(OR(E245="",F245=""),"",IFERROR(ROUND(MOD(F245-E245,1)*1440,0),"check time"))</f>
        <v/>
      </c>
      <c r="H245" s="8" t="n"/>
      <c r="I245" s="8" t="n"/>
      <c r="J245" s="11">
        <f>IF(I245="","",IFERROR(VLOOKUP(I245,Reasons!$B$6:$C$45,2,FALSE),"Not in the list"))</f>
        <v/>
      </c>
      <c r="K245" s="8" t="n"/>
    </row>
    <row r="246">
      <c r="A246" s="6" t="n"/>
      <c r="B246" s="7" t="n"/>
      <c r="C246" s="8" t="n"/>
      <c r="D246" s="8" t="n"/>
      <c r="E246" s="9" t="n"/>
      <c r="F246" s="9" t="n"/>
      <c r="G246" s="10">
        <f>IF(OR(E246="",F246=""),"",IFERROR(ROUND(MOD(F246-E246,1)*1440,0),"check time"))</f>
        <v/>
      </c>
      <c r="H246" s="8" t="n"/>
      <c r="I246" s="8" t="n"/>
      <c r="J246" s="11">
        <f>IF(I246="","",IFERROR(VLOOKUP(I246,Reasons!$B$6:$C$45,2,FALSE),"Not in the list"))</f>
        <v/>
      </c>
      <c r="K246" s="8" t="n"/>
    </row>
    <row r="247">
      <c r="A247" s="6" t="n"/>
      <c r="B247" s="7" t="n"/>
      <c r="C247" s="8" t="n"/>
      <c r="D247" s="8" t="n"/>
      <c r="E247" s="9" t="n"/>
      <c r="F247" s="9" t="n"/>
      <c r="G247" s="10">
        <f>IF(OR(E247="",F247=""),"",IFERROR(ROUND(MOD(F247-E247,1)*1440,0),"check time"))</f>
        <v/>
      </c>
      <c r="H247" s="8" t="n"/>
      <c r="I247" s="8" t="n"/>
      <c r="J247" s="11">
        <f>IF(I247="","",IFERROR(VLOOKUP(I247,Reasons!$B$6:$C$45,2,FALSE),"Not in the list"))</f>
        <v/>
      </c>
      <c r="K247" s="8" t="n"/>
    </row>
    <row r="248">
      <c r="A248" s="6" t="n"/>
      <c r="B248" s="7" t="n"/>
      <c r="C248" s="8" t="n"/>
      <c r="D248" s="8" t="n"/>
      <c r="E248" s="9" t="n"/>
      <c r="F248" s="9" t="n"/>
      <c r="G248" s="10">
        <f>IF(OR(E248="",F248=""),"",IFERROR(ROUND(MOD(F248-E248,1)*1440,0),"check time"))</f>
        <v/>
      </c>
      <c r="H248" s="8" t="n"/>
      <c r="I248" s="8" t="n"/>
      <c r="J248" s="11">
        <f>IF(I248="","",IFERROR(VLOOKUP(I248,Reasons!$B$6:$C$45,2,FALSE),"Not in the list"))</f>
        <v/>
      </c>
      <c r="K248" s="8" t="n"/>
    </row>
    <row r="249">
      <c r="A249" s="6" t="n"/>
      <c r="B249" s="7" t="n"/>
      <c r="C249" s="8" t="n"/>
      <c r="D249" s="8" t="n"/>
      <c r="E249" s="9" t="n"/>
      <c r="F249" s="9" t="n"/>
      <c r="G249" s="10">
        <f>IF(OR(E249="",F249=""),"",IFERROR(ROUND(MOD(F249-E249,1)*1440,0),"check time"))</f>
        <v/>
      </c>
      <c r="H249" s="8" t="n"/>
      <c r="I249" s="8" t="n"/>
      <c r="J249" s="11">
        <f>IF(I249="","",IFERROR(VLOOKUP(I249,Reasons!$B$6:$C$45,2,FALSE),"Not in the list"))</f>
        <v/>
      </c>
      <c r="K249" s="8" t="n"/>
    </row>
    <row r="250">
      <c r="A250" s="6" t="n"/>
      <c r="B250" s="7" t="n"/>
      <c r="C250" s="8" t="n"/>
      <c r="D250" s="8" t="n"/>
      <c r="E250" s="9" t="n"/>
      <c r="F250" s="9" t="n"/>
      <c r="G250" s="10">
        <f>IF(OR(E250="",F250=""),"",IFERROR(ROUND(MOD(F250-E250,1)*1440,0),"check time"))</f>
        <v/>
      </c>
      <c r="H250" s="8" t="n"/>
      <c r="I250" s="8" t="n"/>
      <c r="J250" s="11">
        <f>IF(I250="","",IFERROR(VLOOKUP(I250,Reasons!$B$6:$C$45,2,FALSE),"Not in the list"))</f>
        <v/>
      </c>
      <c r="K250" s="8" t="n"/>
    </row>
    <row r="251">
      <c r="A251" s="6" t="n"/>
      <c r="B251" s="7" t="n"/>
      <c r="C251" s="8" t="n"/>
      <c r="D251" s="8" t="n"/>
      <c r="E251" s="9" t="n"/>
      <c r="F251" s="9" t="n"/>
      <c r="G251" s="10">
        <f>IF(OR(E251="",F251=""),"",IFERROR(ROUND(MOD(F251-E251,1)*1440,0),"check time"))</f>
        <v/>
      </c>
      <c r="H251" s="8" t="n"/>
      <c r="I251" s="8" t="n"/>
      <c r="J251" s="11">
        <f>IF(I251="","",IFERROR(VLOOKUP(I251,Reasons!$B$6:$C$45,2,FALSE),"Not in the list"))</f>
        <v/>
      </c>
      <c r="K251" s="8" t="n"/>
    </row>
    <row r="252">
      <c r="A252" s="6" t="n"/>
      <c r="B252" s="7" t="n"/>
      <c r="C252" s="8" t="n"/>
      <c r="D252" s="8" t="n"/>
      <c r="E252" s="9" t="n"/>
      <c r="F252" s="9" t="n"/>
      <c r="G252" s="10">
        <f>IF(OR(E252="",F252=""),"",IFERROR(ROUND(MOD(F252-E252,1)*1440,0),"check time"))</f>
        <v/>
      </c>
      <c r="H252" s="8" t="n"/>
      <c r="I252" s="8" t="n"/>
      <c r="J252" s="11">
        <f>IF(I252="","",IFERROR(VLOOKUP(I252,Reasons!$B$6:$C$45,2,FALSE),"Not in the list"))</f>
        <v/>
      </c>
      <c r="K252" s="8" t="n"/>
    </row>
    <row r="253">
      <c r="A253" s="6" t="n"/>
      <c r="B253" s="7" t="n"/>
      <c r="C253" s="8" t="n"/>
      <c r="D253" s="8" t="n"/>
      <c r="E253" s="9" t="n"/>
      <c r="F253" s="9" t="n"/>
      <c r="G253" s="10">
        <f>IF(OR(E253="",F253=""),"",IFERROR(ROUND(MOD(F253-E253,1)*1440,0),"check time"))</f>
        <v/>
      </c>
      <c r="H253" s="8" t="n"/>
      <c r="I253" s="8" t="n"/>
      <c r="J253" s="11">
        <f>IF(I253="","",IFERROR(VLOOKUP(I253,Reasons!$B$6:$C$45,2,FALSE),"Not in the list"))</f>
        <v/>
      </c>
      <c r="K253" s="8" t="n"/>
    </row>
    <row r="254">
      <c r="A254" s="6" t="n"/>
      <c r="B254" s="7" t="n"/>
      <c r="C254" s="8" t="n"/>
      <c r="D254" s="8" t="n"/>
      <c r="E254" s="9" t="n"/>
      <c r="F254" s="9" t="n"/>
      <c r="G254" s="10">
        <f>IF(OR(E254="",F254=""),"",IFERROR(ROUND(MOD(F254-E254,1)*1440,0),"check time"))</f>
        <v/>
      </c>
      <c r="H254" s="8" t="n"/>
      <c r="I254" s="8" t="n"/>
      <c r="J254" s="11">
        <f>IF(I254="","",IFERROR(VLOOKUP(I254,Reasons!$B$6:$C$45,2,FALSE),"Not in the list"))</f>
        <v/>
      </c>
      <c r="K254" s="8" t="n"/>
    </row>
    <row r="255">
      <c r="A255" s="6" t="n"/>
      <c r="B255" s="7" t="n"/>
      <c r="C255" s="8" t="n"/>
      <c r="D255" s="8" t="n"/>
      <c r="E255" s="9" t="n"/>
      <c r="F255" s="9" t="n"/>
      <c r="G255" s="10">
        <f>IF(OR(E255="",F255=""),"",IFERROR(ROUND(MOD(F255-E255,1)*1440,0),"check time"))</f>
        <v/>
      </c>
      <c r="H255" s="8" t="n"/>
      <c r="I255" s="8" t="n"/>
      <c r="J255" s="11">
        <f>IF(I255="","",IFERROR(VLOOKUP(I255,Reasons!$B$6:$C$45,2,FALSE),"Not in the list"))</f>
        <v/>
      </c>
      <c r="K255" s="8" t="n"/>
    </row>
    <row r="256">
      <c r="A256" s="6" t="n"/>
      <c r="B256" s="7" t="n"/>
      <c r="C256" s="8" t="n"/>
      <c r="D256" s="8" t="n"/>
      <c r="E256" s="9" t="n"/>
      <c r="F256" s="9" t="n"/>
      <c r="G256" s="10">
        <f>IF(OR(E256="",F256=""),"",IFERROR(ROUND(MOD(F256-E256,1)*1440,0),"check time"))</f>
        <v/>
      </c>
      <c r="H256" s="8" t="n"/>
      <c r="I256" s="8" t="n"/>
      <c r="J256" s="11">
        <f>IF(I256="","",IFERROR(VLOOKUP(I256,Reasons!$B$6:$C$45,2,FALSE),"Not in the list"))</f>
        <v/>
      </c>
      <c r="K256" s="8" t="n"/>
    </row>
    <row r="257">
      <c r="A257" s="6" t="n"/>
      <c r="B257" s="7" t="n"/>
      <c r="C257" s="8" t="n"/>
      <c r="D257" s="8" t="n"/>
      <c r="E257" s="9" t="n"/>
      <c r="F257" s="9" t="n"/>
      <c r="G257" s="10">
        <f>IF(OR(E257="",F257=""),"",IFERROR(ROUND(MOD(F257-E257,1)*1440,0),"check time"))</f>
        <v/>
      </c>
      <c r="H257" s="8" t="n"/>
      <c r="I257" s="8" t="n"/>
      <c r="J257" s="11">
        <f>IF(I257="","",IFERROR(VLOOKUP(I257,Reasons!$B$6:$C$45,2,FALSE),"Not in the list"))</f>
        <v/>
      </c>
      <c r="K257" s="8" t="n"/>
    </row>
    <row r="258">
      <c r="A258" s="6" t="n"/>
      <c r="B258" s="7" t="n"/>
      <c r="C258" s="8" t="n"/>
      <c r="D258" s="8" t="n"/>
      <c r="E258" s="9" t="n"/>
      <c r="F258" s="9" t="n"/>
      <c r="G258" s="10">
        <f>IF(OR(E258="",F258=""),"",IFERROR(ROUND(MOD(F258-E258,1)*1440,0),"check time"))</f>
        <v/>
      </c>
      <c r="H258" s="8" t="n"/>
      <c r="I258" s="8" t="n"/>
      <c r="J258" s="11">
        <f>IF(I258="","",IFERROR(VLOOKUP(I258,Reasons!$B$6:$C$45,2,FALSE),"Not in the list"))</f>
        <v/>
      </c>
      <c r="K258" s="8" t="n"/>
    </row>
    <row r="259">
      <c r="A259" s="6" t="n"/>
      <c r="B259" s="7" t="n"/>
      <c r="C259" s="8" t="n"/>
      <c r="D259" s="8" t="n"/>
      <c r="E259" s="9" t="n"/>
      <c r="F259" s="9" t="n"/>
      <c r="G259" s="10">
        <f>IF(OR(E259="",F259=""),"",IFERROR(ROUND(MOD(F259-E259,1)*1440,0),"check time"))</f>
        <v/>
      </c>
      <c r="H259" s="8" t="n"/>
      <c r="I259" s="8" t="n"/>
      <c r="J259" s="11">
        <f>IF(I259="","",IFERROR(VLOOKUP(I259,Reasons!$B$6:$C$45,2,FALSE),"Not in the list"))</f>
        <v/>
      </c>
      <c r="K259" s="8" t="n"/>
    </row>
    <row r="260">
      <c r="A260" s="6" t="n"/>
      <c r="B260" s="7" t="n"/>
      <c r="C260" s="8" t="n"/>
      <c r="D260" s="8" t="n"/>
      <c r="E260" s="9" t="n"/>
      <c r="F260" s="9" t="n"/>
      <c r="G260" s="10">
        <f>IF(OR(E260="",F260=""),"",IFERROR(ROUND(MOD(F260-E260,1)*1440,0),"check time"))</f>
        <v/>
      </c>
      <c r="H260" s="8" t="n"/>
      <c r="I260" s="8" t="n"/>
      <c r="J260" s="11">
        <f>IF(I260="","",IFERROR(VLOOKUP(I260,Reasons!$B$6:$C$45,2,FALSE),"Not in the list"))</f>
        <v/>
      </c>
      <c r="K260" s="8" t="n"/>
    </row>
    <row r="261">
      <c r="A261" s="6" t="n"/>
      <c r="B261" s="7" t="n"/>
      <c r="C261" s="8" t="n"/>
      <c r="D261" s="8" t="n"/>
      <c r="E261" s="9" t="n"/>
      <c r="F261" s="9" t="n"/>
      <c r="G261" s="10">
        <f>IF(OR(E261="",F261=""),"",IFERROR(ROUND(MOD(F261-E261,1)*1440,0),"check time"))</f>
        <v/>
      </c>
      <c r="H261" s="8" t="n"/>
      <c r="I261" s="8" t="n"/>
      <c r="J261" s="11">
        <f>IF(I261="","",IFERROR(VLOOKUP(I261,Reasons!$B$6:$C$45,2,FALSE),"Not in the list"))</f>
        <v/>
      </c>
      <c r="K261" s="8" t="n"/>
    </row>
    <row r="262">
      <c r="A262" s="6" t="n"/>
      <c r="B262" s="7" t="n"/>
      <c r="C262" s="8" t="n"/>
      <c r="D262" s="8" t="n"/>
      <c r="E262" s="9" t="n"/>
      <c r="F262" s="9" t="n"/>
      <c r="G262" s="10">
        <f>IF(OR(E262="",F262=""),"",IFERROR(ROUND(MOD(F262-E262,1)*1440,0),"check time"))</f>
        <v/>
      </c>
      <c r="H262" s="8" t="n"/>
      <c r="I262" s="8" t="n"/>
      <c r="J262" s="11">
        <f>IF(I262="","",IFERROR(VLOOKUP(I262,Reasons!$B$6:$C$45,2,FALSE),"Not in the list"))</f>
        <v/>
      </c>
      <c r="K262" s="8" t="n"/>
    </row>
    <row r="263">
      <c r="A263" s="6" t="n"/>
      <c r="B263" s="7" t="n"/>
      <c r="C263" s="8" t="n"/>
      <c r="D263" s="8" t="n"/>
      <c r="E263" s="9" t="n"/>
      <c r="F263" s="9" t="n"/>
      <c r="G263" s="10">
        <f>IF(OR(E263="",F263=""),"",IFERROR(ROUND(MOD(F263-E263,1)*1440,0),"check time"))</f>
        <v/>
      </c>
      <c r="H263" s="8" t="n"/>
      <c r="I263" s="8" t="n"/>
      <c r="J263" s="11">
        <f>IF(I263="","",IFERROR(VLOOKUP(I263,Reasons!$B$6:$C$45,2,FALSE),"Not in the list"))</f>
        <v/>
      </c>
      <c r="K263" s="8" t="n"/>
    </row>
    <row r="264">
      <c r="A264" s="6" t="n"/>
      <c r="B264" s="7" t="n"/>
      <c r="C264" s="8" t="n"/>
      <c r="D264" s="8" t="n"/>
      <c r="E264" s="9" t="n"/>
      <c r="F264" s="9" t="n"/>
      <c r="G264" s="10">
        <f>IF(OR(E264="",F264=""),"",IFERROR(ROUND(MOD(F264-E264,1)*1440,0),"check time"))</f>
        <v/>
      </c>
      <c r="H264" s="8" t="n"/>
      <c r="I264" s="8" t="n"/>
      <c r="J264" s="11">
        <f>IF(I264="","",IFERROR(VLOOKUP(I264,Reasons!$B$6:$C$45,2,FALSE),"Not in the list"))</f>
        <v/>
      </c>
      <c r="K264" s="8" t="n"/>
    </row>
    <row r="265">
      <c r="A265" s="6" t="n"/>
      <c r="B265" s="7" t="n"/>
      <c r="C265" s="8" t="n"/>
      <c r="D265" s="8" t="n"/>
      <c r="E265" s="9" t="n"/>
      <c r="F265" s="9" t="n"/>
      <c r="G265" s="10">
        <f>IF(OR(E265="",F265=""),"",IFERROR(ROUND(MOD(F265-E265,1)*1440,0),"check time"))</f>
        <v/>
      </c>
      <c r="H265" s="8" t="n"/>
      <c r="I265" s="8" t="n"/>
      <c r="J265" s="11">
        <f>IF(I265="","",IFERROR(VLOOKUP(I265,Reasons!$B$6:$C$45,2,FALSE),"Not in the list"))</f>
        <v/>
      </c>
      <c r="K265" s="8" t="n"/>
    </row>
    <row r="266">
      <c r="A266" s="6" t="n"/>
      <c r="B266" s="7" t="n"/>
      <c r="C266" s="8" t="n"/>
      <c r="D266" s="8" t="n"/>
      <c r="E266" s="9" t="n"/>
      <c r="F266" s="9" t="n"/>
      <c r="G266" s="10">
        <f>IF(OR(E266="",F266=""),"",IFERROR(ROUND(MOD(F266-E266,1)*1440,0),"check time"))</f>
        <v/>
      </c>
      <c r="H266" s="8" t="n"/>
      <c r="I266" s="8" t="n"/>
      <c r="J266" s="11">
        <f>IF(I266="","",IFERROR(VLOOKUP(I266,Reasons!$B$6:$C$45,2,FALSE),"Not in the list"))</f>
        <v/>
      </c>
      <c r="K266" s="8" t="n"/>
    </row>
    <row r="267">
      <c r="A267" s="6" t="n"/>
      <c r="B267" s="7" t="n"/>
      <c r="C267" s="8" t="n"/>
      <c r="D267" s="8" t="n"/>
      <c r="E267" s="9" t="n"/>
      <c r="F267" s="9" t="n"/>
      <c r="G267" s="10">
        <f>IF(OR(E267="",F267=""),"",IFERROR(ROUND(MOD(F267-E267,1)*1440,0),"check time"))</f>
        <v/>
      </c>
      <c r="H267" s="8" t="n"/>
      <c r="I267" s="8" t="n"/>
      <c r="J267" s="11">
        <f>IF(I267="","",IFERROR(VLOOKUP(I267,Reasons!$B$6:$C$45,2,FALSE),"Not in the list"))</f>
        <v/>
      </c>
      <c r="K267" s="8" t="n"/>
    </row>
    <row r="268">
      <c r="A268" s="6" t="n"/>
      <c r="B268" s="7" t="n"/>
      <c r="C268" s="8" t="n"/>
      <c r="D268" s="8" t="n"/>
      <c r="E268" s="9" t="n"/>
      <c r="F268" s="9" t="n"/>
      <c r="G268" s="10">
        <f>IF(OR(E268="",F268=""),"",IFERROR(ROUND(MOD(F268-E268,1)*1440,0),"check time"))</f>
        <v/>
      </c>
      <c r="H268" s="8" t="n"/>
      <c r="I268" s="8" t="n"/>
      <c r="J268" s="11">
        <f>IF(I268="","",IFERROR(VLOOKUP(I268,Reasons!$B$6:$C$45,2,FALSE),"Not in the list"))</f>
        <v/>
      </c>
      <c r="K268" s="8" t="n"/>
    </row>
    <row r="269">
      <c r="A269" s="6" t="n"/>
      <c r="B269" s="7" t="n"/>
      <c r="C269" s="8" t="n"/>
      <c r="D269" s="8" t="n"/>
      <c r="E269" s="9" t="n"/>
      <c r="F269" s="9" t="n"/>
      <c r="G269" s="10">
        <f>IF(OR(E269="",F269=""),"",IFERROR(ROUND(MOD(F269-E269,1)*1440,0),"check time"))</f>
        <v/>
      </c>
      <c r="H269" s="8" t="n"/>
      <c r="I269" s="8" t="n"/>
      <c r="J269" s="11">
        <f>IF(I269="","",IFERROR(VLOOKUP(I269,Reasons!$B$6:$C$45,2,FALSE),"Not in the list"))</f>
        <v/>
      </c>
      <c r="K269" s="8" t="n"/>
    </row>
    <row r="270">
      <c r="A270" s="6" t="n"/>
      <c r="B270" s="7" t="n"/>
      <c r="C270" s="8" t="n"/>
      <c r="D270" s="8" t="n"/>
      <c r="E270" s="9" t="n"/>
      <c r="F270" s="9" t="n"/>
      <c r="G270" s="10">
        <f>IF(OR(E270="",F270=""),"",IFERROR(ROUND(MOD(F270-E270,1)*1440,0),"check time"))</f>
        <v/>
      </c>
      <c r="H270" s="8" t="n"/>
      <c r="I270" s="8" t="n"/>
      <c r="J270" s="11">
        <f>IF(I270="","",IFERROR(VLOOKUP(I270,Reasons!$B$6:$C$45,2,FALSE),"Not in the list"))</f>
        <v/>
      </c>
      <c r="K270" s="8" t="n"/>
    </row>
    <row r="271">
      <c r="A271" s="6" t="n"/>
      <c r="B271" s="7" t="n"/>
      <c r="C271" s="8" t="n"/>
      <c r="D271" s="8" t="n"/>
      <c r="E271" s="9" t="n"/>
      <c r="F271" s="9" t="n"/>
      <c r="G271" s="10">
        <f>IF(OR(E271="",F271=""),"",IFERROR(ROUND(MOD(F271-E271,1)*1440,0),"check time"))</f>
        <v/>
      </c>
      <c r="H271" s="8" t="n"/>
      <c r="I271" s="8" t="n"/>
      <c r="J271" s="11">
        <f>IF(I271="","",IFERROR(VLOOKUP(I271,Reasons!$B$6:$C$45,2,FALSE),"Not in the list"))</f>
        <v/>
      </c>
      <c r="K271" s="8" t="n"/>
    </row>
    <row r="272">
      <c r="A272" s="6" t="n"/>
      <c r="B272" s="7" t="n"/>
      <c r="C272" s="8" t="n"/>
      <c r="D272" s="8" t="n"/>
      <c r="E272" s="9" t="n"/>
      <c r="F272" s="9" t="n"/>
      <c r="G272" s="10">
        <f>IF(OR(E272="",F272=""),"",IFERROR(ROUND(MOD(F272-E272,1)*1440,0),"check time"))</f>
        <v/>
      </c>
      <c r="H272" s="8" t="n"/>
      <c r="I272" s="8" t="n"/>
      <c r="J272" s="11">
        <f>IF(I272="","",IFERROR(VLOOKUP(I272,Reasons!$B$6:$C$45,2,FALSE),"Not in the list"))</f>
        <v/>
      </c>
      <c r="K272" s="8" t="n"/>
    </row>
    <row r="273">
      <c r="A273" s="6" t="n"/>
      <c r="B273" s="7" t="n"/>
      <c r="C273" s="8" t="n"/>
      <c r="D273" s="8" t="n"/>
      <c r="E273" s="9" t="n"/>
      <c r="F273" s="9" t="n"/>
      <c r="G273" s="10">
        <f>IF(OR(E273="",F273=""),"",IFERROR(ROUND(MOD(F273-E273,1)*1440,0),"check time"))</f>
        <v/>
      </c>
      <c r="H273" s="8" t="n"/>
      <c r="I273" s="8" t="n"/>
      <c r="J273" s="11">
        <f>IF(I273="","",IFERROR(VLOOKUP(I273,Reasons!$B$6:$C$45,2,FALSE),"Not in the list"))</f>
        <v/>
      </c>
      <c r="K273" s="8" t="n"/>
    </row>
    <row r="274">
      <c r="A274" s="6" t="n"/>
      <c r="B274" s="7" t="n"/>
      <c r="C274" s="8" t="n"/>
      <c r="D274" s="8" t="n"/>
      <c r="E274" s="9" t="n"/>
      <c r="F274" s="9" t="n"/>
      <c r="G274" s="10">
        <f>IF(OR(E274="",F274=""),"",IFERROR(ROUND(MOD(F274-E274,1)*1440,0),"check time"))</f>
        <v/>
      </c>
      <c r="H274" s="8" t="n"/>
      <c r="I274" s="8" t="n"/>
      <c r="J274" s="11">
        <f>IF(I274="","",IFERROR(VLOOKUP(I274,Reasons!$B$6:$C$45,2,FALSE),"Not in the list"))</f>
        <v/>
      </c>
      <c r="K274" s="8" t="n"/>
    </row>
    <row r="275">
      <c r="A275" s="6" t="n"/>
      <c r="B275" s="7" t="n"/>
      <c r="C275" s="8" t="n"/>
      <c r="D275" s="8" t="n"/>
      <c r="E275" s="9" t="n"/>
      <c r="F275" s="9" t="n"/>
      <c r="G275" s="10">
        <f>IF(OR(E275="",F275=""),"",IFERROR(ROUND(MOD(F275-E275,1)*1440,0),"check time"))</f>
        <v/>
      </c>
      <c r="H275" s="8" t="n"/>
      <c r="I275" s="8" t="n"/>
      <c r="J275" s="11">
        <f>IF(I275="","",IFERROR(VLOOKUP(I275,Reasons!$B$6:$C$45,2,FALSE),"Not in the list"))</f>
        <v/>
      </c>
      <c r="K275" s="8" t="n"/>
    </row>
    <row r="276">
      <c r="A276" s="6" t="n"/>
      <c r="B276" s="7" t="n"/>
      <c r="C276" s="8" t="n"/>
      <c r="D276" s="8" t="n"/>
      <c r="E276" s="9" t="n"/>
      <c r="F276" s="9" t="n"/>
      <c r="G276" s="10">
        <f>IF(OR(E276="",F276=""),"",IFERROR(ROUND(MOD(F276-E276,1)*1440,0),"check time"))</f>
        <v/>
      </c>
      <c r="H276" s="8" t="n"/>
      <c r="I276" s="8" t="n"/>
      <c r="J276" s="11">
        <f>IF(I276="","",IFERROR(VLOOKUP(I276,Reasons!$B$6:$C$45,2,FALSE),"Not in the list"))</f>
        <v/>
      </c>
      <c r="K276" s="8" t="n"/>
    </row>
    <row r="277">
      <c r="A277" s="6" t="n"/>
      <c r="B277" s="7" t="n"/>
      <c r="C277" s="8" t="n"/>
      <c r="D277" s="8" t="n"/>
      <c r="E277" s="9" t="n"/>
      <c r="F277" s="9" t="n"/>
      <c r="G277" s="10">
        <f>IF(OR(E277="",F277=""),"",IFERROR(ROUND(MOD(F277-E277,1)*1440,0),"check time"))</f>
        <v/>
      </c>
      <c r="H277" s="8" t="n"/>
      <c r="I277" s="8" t="n"/>
      <c r="J277" s="11">
        <f>IF(I277="","",IFERROR(VLOOKUP(I277,Reasons!$B$6:$C$45,2,FALSE),"Not in the list"))</f>
        <v/>
      </c>
      <c r="K277" s="8" t="n"/>
    </row>
    <row r="278">
      <c r="A278" s="6" t="n"/>
      <c r="B278" s="7" t="n"/>
      <c r="C278" s="8" t="n"/>
      <c r="D278" s="8" t="n"/>
      <c r="E278" s="9" t="n"/>
      <c r="F278" s="9" t="n"/>
      <c r="G278" s="10">
        <f>IF(OR(E278="",F278=""),"",IFERROR(ROUND(MOD(F278-E278,1)*1440,0),"check time"))</f>
        <v/>
      </c>
      <c r="H278" s="8" t="n"/>
      <c r="I278" s="8" t="n"/>
      <c r="J278" s="11">
        <f>IF(I278="","",IFERROR(VLOOKUP(I278,Reasons!$B$6:$C$45,2,FALSE),"Not in the list"))</f>
        <v/>
      </c>
      <c r="K278" s="8" t="n"/>
    </row>
    <row r="279">
      <c r="A279" s="6" t="n"/>
      <c r="B279" s="7" t="n"/>
      <c r="C279" s="8" t="n"/>
      <c r="D279" s="8" t="n"/>
      <c r="E279" s="9" t="n"/>
      <c r="F279" s="9" t="n"/>
      <c r="G279" s="10">
        <f>IF(OR(E279="",F279=""),"",IFERROR(ROUND(MOD(F279-E279,1)*1440,0),"check time"))</f>
        <v/>
      </c>
      <c r="H279" s="8" t="n"/>
      <c r="I279" s="8" t="n"/>
      <c r="J279" s="11">
        <f>IF(I279="","",IFERROR(VLOOKUP(I279,Reasons!$B$6:$C$45,2,FALSE),"Not in the list"))</f>
        <v/>
      </c>
      <c r="K279" s="8" t="n"/>
    </row>
    <row r="280">
      <c r="A280" s="6" t="n"/>
      <c r="B280" s="7" t="n"/>
      <c r="C280" s="8" t="n"/>
      <c r="D280" s="8" t="n"/>
      <c r="E280" s="9" t="n"/>
      <c r="F280" s="9" t="n"/>
      <c r="G280" s="10">
        <f>IF(OR(E280="",F280=""),"",IFERROR(ROUND(MOD(F280-E280,1)*1440,0),"check time"))</f>
        <v/>
      </c>
      <c r="H280" s="8" t="n"/>
      <c r="I280" s="8" t="n"/>
      <c r="J280" s="11">
        <f>IF(I280="","",IFERROR(VLOOKUP(I280,Reasons!$B$6:$C$45,2,FALSE),"Not in the list"))</f>
        <v/>
      </c>
      <c r="K280" s="8" t="n"/>
    </row>
    <row r="281">
      <c r="A281" s="6" t="n"/>
      <c r="B281" s="7" t="n"/>
      <c r="C281" s="8" t="n"/>
      <c r="D281" s="8" t="n"/>
      <c r="E281" s="9" t="n"/>
      <c r="F281" s="9" t="n"/>
      <c r="G281" s="10">
        <f>IF(OR(E281="",F281=""),"",IFERROR(ROUND(MOD(F281-E281,1)*1440,0),"check time"))</f>
        <v/>
      </c>
      <c r="H281" s="8" t="n"/>
      <c r="I281" s="8" t="n"/>
      <c r="J281" s="11">
        <f>IF(I281="","",IFERROR(VLOOKUP(I281,Reasons!$B$6:$C$45,2,FALSE),"Not in the list"))</f>
        <v/>
      </c>
      <c r="K281" s="8" t="n"/>
    </row>
    <row r="282">
      <c r="A282" s="6" t="n"/>
      <c r="B282" s="7" t="n"/>
      <c r="C282" s="8" t="n"/>
      <c r="D282" s="8" t="n"/>
      <c r="E282" s="9" t="n"/>
      <c r="F282" s="9" t="n"/>
      <c r="G282" s="10">
        <f>IF(OR(E282="",F282=""),"",IFERROR(ROUND(MOD(F282-E282,1)*1440,0),"check time"))</f>
        <v/>
      </c>
      <c r="H282" s="8" t="n"/>
      <c r="I282" s="8" t="n"/>
      <c r="J282" s="11">
        <f>IF(I282="","",IFERROR(VLOOKUP(I282,Reasons!$B$6:$C$45,2,FALSE),"Not in the list"))</f>
        <v/>
      </c>
      <c r="K282" s="8" t="n"/>
    </row>
    <row r="283">
      <c r="A283" s="6" t="n"/>
      <c r="B283" s="7" t="n"/>
      <c r="C283" s="8" t="n"/>
      <c r="D283" s="8" t="n"/>
      <c r="E283" s="9" t="n"/>
      <c r="F283" s="9" t="n"/>
      <c r="G283" s="10">
        <f>IF(OR(E283="",F283=""),"",IFERROR(ROUND(MOD(F283-E283,1)*1440,0),"check time"))</f>
        <v/>
      </c>
      <c r="H283" s="8" t="n"/>
      <c r="I283" s="8" t="n"/>
      <c r="J283" s="11">
        <f>IF(I283="","",IFERROR(VLOOKUP(I283,Reasons!$B$6:$C$45,2,FALSE),"Not in the list"))</f>
        <v/>
      </c>
      <c r="K283" s="8" t="n"/>
    </row>
    <row r="284">
      <c r="A284" s="6" t="n"/>
      <c r="B284" s="7" t="n"/>
      <c r="C284" s="8" t="n"/>
      <c r="D284" s="8" t="n"/>
      <c r="E284" s="9" t="n"/>
      <c r="F284" s="9" t="n"/>
      <c r="G284" s="10">
        <f>IF(OR(E284="",F284=""),"",IFERROR(ROUND(MOD(F284-E284,1)*1440,0),"check time"))</f>
        <v/>
      </c>
      <c r="H284" s="8" t="n"/>
      <c r="I284" s="8" t="n"/>
      <c r="J284" s="11">
        <f>IF(I284="","",IFERROR(VLOOKUP(I284,Reasons!$B$6:$C$45,2,FALSE),"Not in the list"))</f>
        <v/>
      </c>
      <c r="K284" s="8" t="n"/>
    </row>
    <row r="285">
      <c r="A285" s="6" t="n"/>
      <c r="B285" s="7" t="n"/>
      <c r="C285" s="8" t="n"/>
      <c r="D285" s="8" t="n"/>
      <c r="E285" s="9" t="n"/>
      <c r="F285" s="9" t="n"/>
      <c r="G285" s="10">
        <f>IF(OR(E285="",F285=""),"",IFERROR(ROUND(MOD(F285-E285,1)*1440,0),"check time"))</f>
        <v/>
      </c>
      <c r="H285" s="8" t="n"/>
      <c r="I285" s="8" t="n"/>
      <c r="J285" s="11">
        <f>IF(I285="","",IFERROR(VLOOKUP(I285,Reasons!$B$6:$C$45,2,FALSE),"Not in the list"))</f>
        <v/>
      </c>
      <c r="K285" s="8" t="n"/>
    </row>
    <row r="286">
      <c r="A286" s="6" t="n"/>
      <c r="B286" s="7" t="n"/>
      <c r="C286" s="8" t="n"/>
      <c r="D286" s="8" t="n"/>
      <c r="E286" s="9" t="n"/>
      <c r="F286" s="9" t="n"/>
      <c r="G286" s="10">
        <f>IF(OR(E286="",F286=""),"",IFERROR(ROUND(MOD(F286-E286,1)*1440,0),"check time"))</f>
        <v/>
      </c>
      <c r="H286" s="8" t="n"/>
      <c r="I286" s="8" t="n"/>
      <c r="J286" s="11">
        <f>IF(I286="","",IFERROR(VLOOKUP(I286,Reasons!$B$6:$C$45,2,FALSE),"Not in the list"))</f>
        <v/>
      </c>
      <c r="K286" s="8" t="n"/>
    </row>
    <row r="287">
      <c r="A287" s="6" t="n"/>
      <c r="B287" s="7" t="n"/>
      <c r="C287" s="8" t="n"/>
      <c r="D287" s="8" t="n"/>
      <c r="E287" s="9" t="n"/>
      <c r="F287" s="9" t="n"/>
      <c r="G287" s="10">
        <f>IF(OR(E287="",F287=""),"",IFERROR(ROUND(MOD(F287-E287,1)*1440,0),"check time"))</f>
        <v/>
      </c>
      <c r="H287" s="8" t="n"/>
      <c r="I287" s="8" t="n"/>
      <c r="J287" s="11">
        <f>IF(I287="","",IFERROR(VLOOKUP(I287,Reasons!$B$6:$C$45,2,FALSE),"Not in the list"))</f>
        <v/>
      </c>
      <c r="K287" s="8" t="n"/>
    </row>
    <row r="288">
      <c r="A288" s="6" t="n"/>
      <c r="B288" s="7" t="n"/>
      <c r="C288" s="8" t="n"/>
      <c r="D288" s="8" t="n"/>
      <c r="E288" s="9" t="n"/>
      <c r="F288" s="9" t="n"/>
      <c r="G288" s="10">
        <f>IF(OR(E288="",F288=""),"",IFERROR(ROUND(MOD(F288-E288,1)*1440,0),"check time"))</f>
        <v/>
      </c>
      <c r="H288" s="8" t="n"/>
      <c r="I288" s="8" t="n"/>
      <c r="J288" s="11">
        <f>IF(I288="","",IFERROR(VLOOKUP(I288,Reasons!$B$6:$C$45,2,FALSE),"Not in the list"))</f>
        <v/>
      </c>
      <c r="K288" s="8" t="n"/>
    </row>
    <row r="289">
      <c r="A289" s="6" t="n"/>
      <c r="B289" s="7" t="n"/>
      <c r="C289" s="8" t="n"/>
      <c r="D289" s="8" t="n"/>
      <c r="E289" s="9" t="n"/>
      <c r="F289" s="9" t="n"/>
      <c r="G289" s="10">
        <f>IF(OR(E289="",F289=""),"",IFERROR(ROUND(MOD(F289-E289,1)*1440,0),"check time"))</f>
        <v/>
      </c>
      <c r="H289" s="8" t="n"/>
      <c r="I289" s="8" t="n"/>
      <c r="J289" s="11">
        <f>IF(I289="","",IFERROR(VLOOKUP(I289,Reasons!$B$6:$C$45,2,FALSE),"Not in the list"))</f>
        <v/>
      </c>
      <c r="K289" s="8" t="n"/>
    </row>
    <row r="290">
      <c r="A290" s="6" t="n"/>
      <c r="B290" s="7" t="n"/>
      <c r="C290" s="8" t="n"/>
      <c r="D290" s="8" t="n"/>
      <c r="E290" s="9" t="n"/>
      <c r="F290" s="9" t="n"/>
      <c r="G290" s="10">
        <f>IF(OR(E290="",F290=""),"",IFERROR(ROUND(MOD(F290-E290,1)*1440,0),"check time"))</f>
        <v/>
      </c>
      <c r="H290" s="8" t="n"/>
      <c r="I290" s="8" t="n"/>
      <c r="J290" s="11">
        <f>IF(I290="","",IFERROR(VLOOKUP(I290,Reasons!$B$6:$C$45,2,FALSE),"Not in the list"))</f>
        <v/>
      </c>
      <c r="K290" s="8" t="n"/>
    </row>
    <row r="291">
      <c r="A291" s="6" t="n"/>
      <c r="B291" s="7" t="n"/>
      <c r="C291" s="8" t="n"/>
      <c r="D291" s="8" t="n"/>
      <c r="E291" s="9" t="n"/>
      <c r="F291" s="9" t="n"/>
      <c r="G291" s="10">
        <f>IF(OR(E291="",F291=""),"",IFERROR(ROUND(MOD(F291-E291,1)*1440,0),"check time"))</f>
        <v/>
      </c>
      <c r="H291" s="8" t="n"/>
      <c r="I291" s="8" t="n"/>
      <c r="J291" s="11">
        <f>IF(I291="","",IFERROR(VLOOKUP(I291,Reasons!$B$6:$C$45,2,FALSE),"Not in the list"))</f>
        <v/>
      </c>
      <c r="K291" s="8" t="n"/>
    </row>
    <row r="292">
      <c r="A292" s="6" t="n"/>
      <c r="B292" s="7" t="n"/>
      <c r="C292" s="8" t="n"/>
      <c r="D292" s="8" t="n"/>
      <c r="E292" s="9" t="n"/>
      <c r="F292" s="9" t="n"/>
      <c r="G292" s="10">
        <f>IF(OR(E292="",F292=""),"",IFERROR(ROUND(MOD(F292-E292,1)*1440,0),"check time"))</f>
        <v/>
      </c>
      <c r="H292" s="8" t="n"/>
      <c r="I292" s="8" t="n"/>
      <c r="J292" s="11">
        <f>IF(I292="","",IFERROR(VLOOKUP(I292,Reasons!$B$6:$C$45,2,FALSE),"Not in the list"))</f>
        <v/>
      </c>
      <c r="K292" s="8" t="n"/>
    </row>
    <row r="293">
      <c r="A293" s="6" t="n"/>
      <c r="B293" s="7" t="n"/>
      <c r="C293" s="8" t="n"/>
      <c r="D293" s="8" t="n"/>
      <c r="E293" s="9" t="n"/>
      <c r="F293" s="9" t="n"/>
      <c r="G293" s="10">
        <f>IF(OR(E293="",F293=""),"",IFERROR(ROUND(MOD(F293-E293,1)*1440,0),"check time"))</f>
        <v/>
      </c>
      <c r="H293" s="8" t="n"/>
      <c r="I293" s="8" t="n"/>
      <c r="J293" s="11">
        <f>IF(I293="","",IFERROR(VLOOKUP(I293,Reasons!$B$6:$C$45,2,FALSE),"Not in the list"))</f>
        <v/>
      </c>
      <c r="K293" s="8" t="n"/>
    </row>
    <row r="294">
      <c r="A294" s="6" t="n"/>
      <c r="B294" s="7" t="n"/>
      <c r="C294" s="8" t="n"/>
      <c r="D294" s="8" t="n"/>
      <c r="E294" s="9" t="n"/>
      <c r="F294" s="9" t="n"/>
      <c r="G294" s="10">
        <f>IF(OR(E294="",F294=""),"",IFERROR(ROUND(MOD(F294-E294,1)*1440,0),"check time"))</f>
        <v/>
      </c>
      <c r="H294" s="8" t="n"/>
      <c r="I294" s="8" t="n"/>
      <c r="J294" s="11">
        <f>IF(I294="","",IFERROR(VLOOKUP(I294,Reasons!$B$6:$C$45,2,FALSE),"Not in the list"))</f>
        <v/>
      </c>
      <c r="K294" s="8" t="n"/>
    </row>
    <row r="295">
      <c r="A295" s="6" t="n"/>
      <c r="B295" s="7" t="n"/>
      <c r="C295" s="8" t="n"/>
      <c r="D295" s="8" t="n"/>
      <c r="E295" s="9" t="n"/>
      <c r="F295" s="9" t="n"/>
      <c r="G295" s="10">
        <f>IF(OR(E295="",F295=""),"",IFERROR(ROUND(MOD(F295-E295,1)*1440,0),"check time"))</f>
        <v/>
      </c>
      <c r="H295" s="8" t="n"/>
      <c r="I295" s="8" t="n"/>
      <c r="J295" s="11">
        <f>IF(I295="","",IFERROR(VLOOKUP(I295,Reasons!$B$6:$C$45,2,FALSE),"Not in the list"))</f>
        <v/>
      </c>
      <c r="K295" s="8" t="n"/>
    </row>
    <row r="296">
      <c r="A296" s="6" t="n"/>
      <c r="B296" s="7" t="n"/>
      <c r="C296" s="8" t="n"/>
      <c r="D296" s="8" t="n"/>
      <c r="E296" s="9" t="n"/>
      <c r="F296" s="9" t="n"/>
      <c r="G296" s="10">
        <f>IF(OR(E296="",F296=""),"",IFERROR(ROUND(MOD(F296-E296,1)*1440,0),"check time"))</f>
        <v/>
      </c>
      <c r="H296" s="8" t="n"/>
      <c r="I296" s="8" t="n"/>
      <c r="J296" s="11">
        <f>IF(I296="","",IFERROR(VLOOKUP(I296,Reasons!$B$6:$C$45,2,FALSE),"Not in the list"))</f>
        <v/>
      </c>
      <c r="K296" s="8" t="n"/>
    </row>
    <row r="297">
      <c r="A297" s="6" t="n"/>
      <c r="B297" s="7" t="n"/>
      <c r="C297" s="8" t="n"/>
      <c r="D297" s="8" t="n"/>
      <c r="E297" s="9" t="n"/>
      <c r="F297" s="9" t="n"/>
      <c r="G297" s="10">
        <f>IF(OR(E297="",F297=""),"",IFERROR(ROUND(MOD(F297-E297,1)*1440,0),"check time"))</f>
        <v/>
      </c>
      <c r="H297" s="8" t="n"/>
      <c r="I297" s="8" t="n"/>
      <c r="J297" s="11">
        <f>IF(I297="","",IFERROR(VLOOKUP(I297,Reasons!$B$6:$C$45,2,FALSE),"Not in the list"))</f>
        <v/>
      </c>
      <c r="K297" s="8" t="n"/>
    </row>
    <row r="298">
      <c r="A298" s="6" t="n"/>
      <c r="B298" s="7" t="n"/>
      <c r="C298" s="8" t="n"/>
      <c r="D298" s="8" t="n"/>
      <c r="E298" s="9" t="n"/>
      <c r="F298" s="9" t="n"/>
      <c r="G298" s="10">
        <f>IF(OR(E298="",F298=""),"",IFERROR(ROUND(MOD(F298-E298,1)*1440,0),"check time"))</f>
        <v/>
      </c>
      <c r="H298" s="8" t="n"/>
      <c r="I298" s="8" t="n"/>
      <c r="J298" s="11">
        <f>IF(I298="","",IFERROR(VLOOKUP(I298,Reasons!$B$6:$C$45,2,FALSE),"Not in the list"))</f>
        <v/>
      </c>
      <c r="K298" s="8" t="n"/>
    </row>
    <row r="299">
      <c r="A299" s="6" t="n"/>
      <c r="B299" s="7" t="n"/>
      <c r="C299" s="8" t="n"/>
      <c r="D299" s="8" t="n"/>
      <c r="E299" s="9" t="n"/>
      <c r="F299" s="9" t="n"/>
      <c r="G299" s="10">
        <f>IF(OR(E299="",F299=""),"",IFERROR(ROUND(MOD(F299-E299,1)*1440,0),"check time"))</f>
        <v/>
      </c>
      <c r="H299" s="8" t="n"/>
      <c r="I299" s="8" t="n"/>
      <c r="J299" s="11">
        <f>IF(I299="","",IFERROR(VLOOKUP(I299,Reasons!$B$6:$C$45,2,FALSE),"Not in the list"))</f>
        <v/>
      </c>
      <c r="K299" s="8" t="n"/>
    </row>
    <row r="300">
      <c r="A300" s="6" t="n"/>
      <c r="B300" s="7" t="n"/>
      <c r="C300" s="8" t="n"/>
      <c r="D300" s="8" t="n"/>
      <c r="E300" s="9" t="n"/>
      <c r="F300" s="9" t="n"/>
      <c r="G300" s="10">
        <f>IF(OR(E300="",F300=""),"",IFERROR(ROUND(MOD(F300-E300,1)*1440,0),"check time"))</f>
        <v/>
      </c>
      <c r="H300" s="8" t="n"/>
      <c r="I300" s="8" t="n"/>
      <c r="J300" s="11">
        <f>IF(I300="","",IFERROR(VLOOKUP(I300,Reasons!$B$6:$C$45,2,FALSE),"Not in the list"))</f>
        <v/>
      </c>
      <c r="K300" s="8" t="n"/>
    </row>
    <row r="301">
      <c r="A301" s="6" t="n"/>
      <c r="B301" s="7" t="n"/>
      <c r="C301" s="8" t="n"/>
      <c r="D301" s="8" t="n"/>
      <c r="E301" s="9" t="n"/>
      <c r="F301" s="9" t="n"/>
      <c r="G301" s="10">
        <f>IF(OR(E301="",F301=""),"",IFERROR(ROUND(MOD(F301-E301,1)*1440,0),"check time"))</f>
        <v/>
      </c>
      <c r="H301" s="8" t="n"/>
      <c r="I301" s="8" t="n"/>
      <c r="J301" s="11">
        <f>IF(I301="","",IFERROR(VLOOKUP(I301,Reasons!$B$6:$C$45,2,FALSE),"Not in the list"))</f>
        <v/>
      </c>
      <c r="K301" s="8" t="n"/>
    </row>
    <row r="302">
      <c r="A302" s="6" t="n"/>
      <c r="B302" s="7" t="n"/>
      <c r="C302" s="8" t="n"/>
      <c r="D302" s="8" t="n"/>
      <c r="E302" s="9" t="n"/>
      <c r="F302" s="9" t="n"/>
      <c r="G302" s="10">
        <f>IF(OR(E302="",F302=""),"",IFERROR(ROUND(MOD(F302-E302,1)*1440,0),"check time"))</f>
        <v/>
      </c>
      <c r="H302" s="8" t="n"/>
      <c r="I302" s="8" t="n"/>
      <c r="J302" s="11">
        <f>IF(I302="","",IFERROR(VLOOKUP(I302,Reasons!$B$6:$C$45,2,FALSE),"Not in the list"))</f>
        <v/>
      </c>
      <c r="K302" s="8" t="n"/>
    </row>
    <row r="303">
      <c r="A303" s="6" t="n"/>
      <c r="B303" s="7" t="n"/>
      <c r="C303" s="8" t="n"/>
      <c r="D303" s="8" t="n"/>
      <c r="E303" s="9" t="n"/>
      <c r="F303" s="9" t="n"/>
      <c r="G303" s="10">
        <f>IF(OR(E303="",F303=""),"",IFERROR(ROUND(MOD(F303-E303,1)*1440,0),"check time"))</f>
        <v/>
      </c>
      <c r="H303" s="8" t="n"/>
      <c r="I303" s="8" t="n"/>
      <c r="J303" s="11">
        <f>IF(I303="","",IFERROR(VLOOKUP(I303,Reasons!$B$6:$C$45,2,FALSE),"Not in the list"))</f>
        <v/>
      </c>
      <c r="K303" s="8" t="n"/>
    </row>
    <row r="304">
      <c r="A304" s="6" t="n"/>
      <c r="B304" s="7" t="n"/>
      <c r="C304" s="8" t="n"/>
      <c r="D304" s="8" t="n"/>
      <c r="E304" s="9" t="n"/>
      <c r="F304" s="9" t="n"/>
      <c r="G304" s="10">
        <f>IF(OR(E304="",F304=""),"",IFERROR(ROUND(MOD(F304-E304,1)*1440,0),"check time"))</f>
        <v/>
      </c>
      <c r="H304" s="8" t="n"/>
      <c r="I304" s="8" t="n"/>
      <c r="J304" s="11">
        <f>IF(I304="","",IFERROR(VLOOKUP(I304,Reasons!$B$6:$C$45,2,FALSE),"Not in the list"))</f>
        <v/>
      </c>
      <c r="K304" s="8" t="n"/>
    </row>
    <row r="305">
      <c r="A305" s="6" t="n"/>
      <c r="B305" s="7" t="n"/>
      <c r="C305" s="8" t="n"/>
      <c r="D305" s="8" t="n"/>
      <c r="E305" s="9" t="n"/>
      <c r="F305" s="9" t="n"/>
      <c r="G305" s="10">
        <f>IF(OR(E305="",F305=""),"",IFERROR(ROUND(MOD(F305-E305,1)*1440,0),"check time"))</f>
        <v/>
      </c>
      <c r="H305" s="8" t="n"/>
      <c r="I305" s="8" t="n"/>
      <c r="J305" s="11">
        <f>IF(I305="","",IFERROR(VLOOKUP(I305,Reasons!$B$6:$C$45,2,FALSE),"Not in the list"))</f>
        <v/>
      </c>
      <c r="K305" s="8" t="n"/>
    </row>
    <row r="306">
      <c r="A306" s="6" t="n"/>
      <c r="B306" s="7" t="n"/>
      <c r="C306" s="8" t="n"/>
      <c r="D306" s="8" t="n"/>
      <c r="E306" s="9" t="n"/>
      <c r="F306" s="9" t="n"/>
      <c r="G306" s="10">
        <f>IF(OR(E306="",F306=""),"",IFERROR(ROUND(MOD(F306-E306,1)*1440,0),"check time"))</f>
        <v/>
      </c>
      <c r="H306" s="8" t="n"/>
      <c r="I306" s="8" t="n"/>
      <c r="J306" s="11">
        <f>IF(I306="","",IFERROR(VLOOKUP(I306,Reasons!$B$6:$C$45,2,FALSE),"Not in the list"))</f>
        <v/>
      </c>
      <c r="K306" s="8" t="n"/>
    </row>
    <row r="307">
      <c r="A307" s="6" t="n"/>
      <c r="B307" s="7" t="n"/>
      <c r="C307" s="8" t="n"/>
      <c r="D307" s="8" t="n"/>
      <c r="E307" s="9" t="n"/>
      <c r="F307" s="9" t="n"/>
      <c r="G307" s="10">
        <f>IF(OR(E307="",F307=""),"",IFERROR(ROUND(MOD(F307-E307,1)*1440,0),"check time"))</f>
        <v/>
      </c>
      <c r="H307" s="8" t="n"/>
      <c r="I307" s="8" t="n"/>
      <c r="J307" s="11">
        <f>IF(I307="","",IFERROR(VLOOKUP(I307,Reasons!$B$6:$C$45,2,FALSE),"Not in the list"))</f>
        <v/>
      </c>
      <c r="K307" s="8" t="n"/>
    </row>
    <row r="308">
      <c r="A308" s="6" t="n"/>
      <c r="B308" s="7" t="n"/>
      <c r="C308" s="8" t="n"/>
      <c r="D308" s="8" t="n"/>
      <c r="E308" s="9" t="n"/>
      <c r="F308" s="9" t="n"/>
      <c r="G308" s="10">
        <f>IF(OR(E308="",F308=""),"",IFERROR(ROUND(MOD(F308-E308,1)*1440,0),"check time"))</f>
        <v/>
      </c>
      <c r="H308" s="8" t="n"/>
      <c r="I308" s="8" t="n"/>
      <c r="J308" s="11">
        <f>IF(I308="","",IFERROR(VLOOKUP(I308,Reasons!$B$6:$C$45,2,FALSE),"Not in the list"))</f>
        <v/>
      </c>
      <c r="K308" s="8" t="n"/>
    </row>
    <row r="309">
      <c r="A309" s="6" t="n"/>
      <c r="B309" s="7" t="n"/>
      <c r="C309" s="8" t="n"/>
      <c r="D309" s="8" t="n"/>
      <c r="E309" s="9" t="n"/>
      <c r="F309" s="9" t="n"/>
      <c r="G309" s="10">
        <f>IF(OR(E309="",F309=""),"",IFERROR(ROUND(MOD(F309-E309,1)*1440,0),"check time"))</f>
        <v/>
      </c>
      <c r="H309" s="8" t="n"/>
      <c r="I309" s="8" t="n"/>
      <c r="J309" s="11">
        <f>IF(I309="","",IFERROR(VLOOKUP(I309,Reasons!$B$6:$C$45,2,FALSE),"Not in the list"))</f>
        <v/>
      </c>
      <c r="K309" s="8" t="n"/>
    </row>
    <row r="310">
      <c r="A310" s="6" t="n"/>
      <c r="B310" s="7" t="n"/>
      <c r="C310" s="8" t="n"/>
      <c r="D310" s="8" t="n"/>
      <c r="E310" s="9" t="n"/>
      <c r="F310" s="9" t="n"/>
      <c r="G310" s="10">
        <f>IF(OR(E310="",F310=""),"",IFERROR(ROUND(MOD(F310-E310,1)*1440,0),"check time"))</f>
        <v/>
      </c>
      <c r="H310" s="8" t="n"/>
      <c r="I310" s="8" t="n"/>
      <c r="J310" s="11">
        <f>IF(I310="","",IFERROR(VLOOKUP(I310,Reasons!$B$6:$C$45,2,FALSE),"Not in the list"))</f>
        <v/>
      </c>
      <c r="K310" s="8" t="n"/>
    </row>
    <row r="311">
      <c r="A311" s="6" t="n"/>
      <c r="B311" s="7" t="n"/>
      <c r="C311" s="8" t="n"/>
      <c r="D311" s="8" t="n"/>
      <c r="E311" s="9" t="n"/>
      <c r="F311" s="9" t="n"/>
      <c r="G311" s="10">
        <f>IF(OR(E311="",F311=""),"",IFERROR(ROUND(MOD(F311-E311,1)*1440,0),"check time"))</f>
        <v/>
      </c>
      <c r="H311" s="8" t="n"/>
      <c r="I311" s="8" t="n"/>
      <c r="J311" s="11">
        <f>IF(I311="","",IFERROR(VLOOKUP(I311,Reasons!$B$6:$C$45,2,FALSE),"Not in the list"))</f>
        <v/>
      </c>
      <c r="K311" s="8" t="n"/>
    </row>
    <row r="312">
      <c r="A312" s="6" t="n"/>
      <c r="B312" s="7" t="n"/>
      <c r="C312" s="8" t="n"/>
      <c r="D312" s="8" t="n"/>
      <c r="E312" s="9" t="n"/>
      <c r="F312" s="9" t="n"/>
      <c r="G312" s="10">
        <f>IF(OR(E312="",F312=""),"",IFERROR(ROUND(MOD(F312-E312,1)*1440,0),"check time"))</f>
        <v/>
      </c>
      <c r="H312" s="8" t="n"/>
      <c r="I312" s="8" t="n"/>
      <c r="J312" s="11">
        <f>IF(I312="","",IFERROR(VLOOKUP(I312,Reasons!$B$6:$C$45,2,FALSE),"Not in the list"))</f>
        <v/>
      </c>
      <c r="K312" s="8" t="n"/>
    </row>
    <row r="313">
      <c r="A313" s="6" t="n"/>
      <c r="B313" s="7" t="n"/>
      <c r="C313" s="8" t="n"/>
      <c r="D313" s="8" t="n"/>
      <c r="E313" s="9" t="n"/>
      <c r="F313" s="9" t="n"/>
      <c r="G313" s="10">
        <f>IF(OR(E313="",F313=""),"",IFERROR(ROUND(MOD(F313-E313,1)*1440,0),"check time"))</f>
        <v/>
      </c>
      <c r="H313" s="8" t="n"/>
      <c r="I313" s="8" t="n"/>
      <c r="J313" s="11">
        <f>IF(I313="","",IFERROR(VLOOKUP(I313,Reasons!$B$6:$C$45,2,FALSE),"Not in the list"))</f>
        <v/>
      </c>
      <c r="K313" s="8" t="n"/>
    </row>
    <row r="314">
      <c r="A314" s="6" t="n"/>
      <c r="B314" s="7" t="n"/>
      <c r="C314" s="8" t="n"/>
      <c r="D314" s="8" t="n"/>
      <c r="E314" s="9" t="n"/>
      <c r="F314" s="9" t="n"/>
      <c r="G314" s="10">
        <f>IF(OR(E314="",F314=""),"",IFERROR(ROUND(MOD(F314-E314,1)*1440,0),"check time"))</f>
        <v/>
      </c>
      <c r="H314" s="8" t="n"/>
      <c r="I314" s="8" t="n"/>
      <c r="J314" s="11">
        <f>IF(I314="","",IFERROR(VLOOKUP(I314,Reasons!$B$6:$C$45,2,FALSE),"Not in the list"))</f>
        <v/>
      </c>
      <c r="K314" s="8" t="n"/>
    </row>
    <row r="315">
      <c r="A315" s="6" t="n"/>
      <c r="B315" s="7" t="n"/>
      <c r="C315" s="8" t="n"/>
      <c r="D315" s="8" t="n"/>
      <c r="E315" s="9" t="n"/>
      <c r="F315" s="9" t="n"/>
      <c r="G315" s="10">
        <f>IF(OR(E315="",F315=""),"",IFERROR(ROUND(MOD(F315-E315,1)*1440,0),"check time"))</f>
        <v/>
      </c>
      <c r="H315" s="8" t="n"/>
      <c r="I315" s="8" t="n"/>
      <c r="J315" s="11">
        <f>IF(I315="","",IFERROR(VLOOKUP(I315,Reasons!$B$6:$C$45,2,FALSE),"Not in the list"))</f>
        <v/>
      </c>
      <c r="K315" s="8" t="n"/>
    </row>
    <row r="316">
      <c r="A316" s="6" t="n"/>
      <c r="B316" s="7" t="n"/>
      <c r="C316" s="8" t="n"/>
      <c r="D316" s="8" t="n"/>
      <c r="E316" s="9" t="n"/>
      <c r="F316" s="9" t="n"/>
      <c r="G316" s="10">
        <f>IF(OR(E316="",F316=""),"",IFERROR(ROUND(MOD(F316-E316,1)*1440,0),"check time"))</f>
        <v/>
      </c>
      <c r="H316" s="8" t="n"/>
      <c r="I316" s="8" t="n"/>
      <c r="J316" s="11">
        <f>IF(I316="","",IFERROR(VLOOKUP(I316,Reasons!$B$6:$C$45,2,FALSE),"Not in the list"))</f>
        <v/>
      </c>
      <c r="K316" s="8" t="n"/>
    </row>
    <row r="317">
      <c r="A317" s="6" t="n"/>
      <c r="B317" s="7" t="n"/>
      <c r="C317" s="8" t="n"/>
      <c r="D317" s="8" t="n"/>
      <c r="E317" s="9" t="n"/>
      <c r="F317" s="9" t="n"/>
      <c r="G317" s="10">
        <f>IF(OR(E317="",F317=""),"",IFERROR(ROUND(MOD(F317-E317,1)*1440,0),"check time"))</f>
        <v/>
      </c>
      <c r="H317" s="8" t="n"/>
      <c r="I317" s="8" t="n"/>
      <c r="J317" s="11">
        <f>IF(I317="","",IFERROR(VLOOKUP(I317,Reasons!$B$6:$C$45,2,FALSE),"Not in the list"))</f>
        <v/>
      </c>
      <c r="K317" s="8" t="n"/>
    </row>
    <row r="318">
      <c r="A318" s="6" t="n"/>
      <c r="B318" s="7" t="n"/>
      <c r="C318" s="8" t="n"/>
      <c r="D318" s="8" t="n"/>
      <c r="E318" s="9" t="n"/>
      <c r="F318" s="9" t="n"/>
      <c r="G318" s="10">
        <f>IF(OR(E318="",F318=""),"",IFERROR(ROUND(MOD(F318-E318,1)*1440,0),"check time"))</f>
        <v/>
      </c>
      <c r="H318" s="8" t="n"/>
      <c r="I318" s="8" t="n"/>
      <c r="J318" s="11">
        <f>IF(I318="","",IFERROR(VLOOKUP(I318,Reasons!$B$6:$C$45,2,FALSE),"Not in the list"))</f>
        <v/>
      </c>
      <c r="K318" s="8" t="n"/>
    </row>
    <row r="319">
      <c r="A319" s="6" t="n"/>
      <c r="B319" s="7" t="n"/>
      <c r="C319" s="8" t="n"/>
      <c r="D319" s="8" t="n"/>
      <c r="E319" s="9" t="n"/>
      <c r="F319" s="9" t="n"/>
      <c r="G319" s="10">
        <f>IF(OR(E319="",F319=""),"",IFERROR(ROUND(MOD(F319-E319,1)*1440,0),"check time"))</f>
        <v/>
      </c>
      <c r="H319" s="8" t="n"/>
      <c r="I319" s="8" t="n"/>
      <c r="J319" s="11">
        <f>IF(I319="","",IFERROR(VLOOKUP(I319,Reasons!$B$6:$C$45,2,FALSE),"Not in the list"))</f>
        <v/>
      </c>
      <c r="K319" s="8" t="n"/>
    </row>
    <row r="320">
      <c r="A320" s="6" t="n"/>
      <c r="B320" s="7" t="n"/>
      <c r="C320" s="8" t="n"/>
      <c r="D320" s="8" t="n"/>
      <c r="E320" s="9" t="n"/>
      <c r="F320" s="9" t="n"/>
      <c r="G320" s="10">
        <f>IF(OR(E320="",F320=""),"",IFERROR(ROUND(MOD(F320-E320,1)*1440,0),"check time"))</f>
        <v/>
      </c>
      <c r="H320" s="8" t="n"/>
      <c r="I320" s="8" t="n"/>
      <c r="J320" s="11">
        <f>IF(I320="","",IFERROR(VLOOKUP(I320,Reasons!$B$6:$C$45,2,FALSE),"Not in the list"))</f>
        <v/>
      </c>
      <c r="K320" s="8" t="n"/>
    </row>
    <row r="321">
      <c r="A321" s="6" t="n"/>
      <c r="B321" s="7" t="n"/>
      <c r="C321" s="8" t="n"/>
      <c r="D321" s="8" t="n"/>
      <c r="E321" s="9" t="n"/>
      <c r="F321" s="9" t="n"/>
      <c r="G321" s="10">
        <f>IF(OR(E321="",F321=""),"",IFERROR(ROUND(MOD(F321-E321,1)*1440,0),"check time"))</f>
        <v/>
      </c>
      <c r="H321" s="8" t="n"/>
      <c r="I321" s="8" t="n"/>
      <c r="J321" s="11">
        <f>IF(I321="","",IFERROR(VLOOKUP(I321,Reasons!$B$6:$C$45,2,FALSE),"Not in the list"))</f>
        <v/>
      </c>
      <c r="K321" s="8" t="n"/>
    </row>
    <row r="322">
      <c r="A322" s="6" t="n"/>
      <c r="B322" s="7" t="n"/>
      <c r="C322" s="8" t="n"/>
      <c r="D322" s="8" t="n"/>
      <c r="E322" s="9" t="n"/>
      <c r="F322" s="9" t="n"/>
      <c r="G322" s="10">
        <f>IF(OR(E322="",F322=""),"",IFERROR(ROUND(MOD(F322-E322,1)*1440,0),"check time"))</f>
        <v/>
      </c>
      <c r="H322" s="8" t="n"/>
      <c r="I322" s="8" t="n"/>
      <c r="J322" s="11">
        <f>IF(I322="","",IFERROR(VLOOKUP(I322,Reasons!$B$6:$C$45,2,FALSE),"Not in the list"))</f>
        <v/>
      </c>
      <c r="K322" s="8" t="n"/>
    </row>
    <row r="323">
      <c r="A323" s="6" t="n"/>
      <c r="B323" s="7" t="n"/>
      <c r="C323" s="8" t="n"/>
      <c r="D323" s="8" t="n"/>
      <c r="E323" s="9" t="n"/>
      <c r="F323" s="9" t="n"/>
      <c r="G323" s="10">
        <f>IF(OR(E323="",F323=""),"",IFERROR(ROUND(MOD(F323-E323,1)*1440,0),"check time"))</f>
        <v/>
      </c>
      <c r="H323" s="8" t="n"/>
      <c r="I323" s="8" t="n"/>
      <c r="J323" s="11">
        <f>IF(I323="","",IFERROR(VLOOKUP(I323,Reasons!$B$6:$C$45,2,FALSE),"Not in the list"))</f>
        <v/>
      </c>
      <c r="K323" s="8" t="n"/>
    </row>
    <row r="324">
      <c r="A324" s="6" t="n"/>
      <c r="B324" s="7" t="n"/>
      <c r="C324" s="8" t="n"/>
      <c r="D324" s="8" t="n"/>
      <c r="E324" s="9" t="n"/>
      <c r="F324" s="9" t="n"/>
      <c r="G324" s="10">
        <f>IF(OR(E324="",F324=""),"",IFERROR(ROUND(MOD(F324-E324,1)*1440,0),"check time"))</f>
        <v/>
      </c>
      <c r="H324" s="8" t="n"/>
      <c r="I324" s="8" t="n"/>
      <c r="J324" s="11">
        <f>IF(I324="","",IFERROR(VLOOKUP(I324,Reasons!$B$6:$C$45,2,FALSE),"Not in the list"))</f>
        <v/>
      </c>
      <c r="K324" s="8" t="n"/>
    </row>
    <row r="325">
      <c r="A325" s="6" t="n"/>
      <c r="B325" s="7" t="n"/>
      <c r="C325" s="8" t="n"/>
      <c r="D325" s="8" t="n"/>
      <c r="E325" s="9" t="n"/>
      <c r="F325" s="9" t="n"/>
      <c r="G325" s="10">
        <f>IF(OR(E325="",F325=""),"",IFERROR(ROUND(MOD(F325-E325,1)*1440,0),"check time"))</f>
        <v/>
      </c>
      <c r="H325" s="8" t="n"/>
      <c r="I325" s="8" t="n"/>
      <c r="J325" s="11">
        <f>IF(I325="","",IFERROR(VLOOKUP(I325,Reasons!$B$6:$C$45,2,FALSE),"Not in the list"))</f>
        <v/>
      </c>
      <c r="K325" s="8" t="n"/>
    </row>
    <row r="326">
      <c r="A326" s="6" t="n"/>
      <c r="B326" s="7" t="n"/>
      <c r="C326" s="8" t="n"/>
      <c r="D326" s="8" t="n"/>
      <c r="E326" s="9" t="n"/>
      <c r="F326" s="9" t="n"/>
      <c r="G326" s="10">
        <f>IF(OR(E326="",F326=""),"",IFERROR(ROUND(MOD(F326-E326,1)*1440,0),"check time"))</f>
        <v/>
      </c>
      <c r="H326" s="8" t="n"/>
      <c r="I326" s="8" t="n"/>
      <c r="J326" s="11">
        <f>IF(I326="","",IFERROR(VLOOKUP(I326,Reasons!$B$6:$C$45,2,FALSE),"Not in the list"))</f>
        <v/>
      </c>
      <c r="K326" s="8" t="n"/>
    </row>
    <row r="327">
      <c r="A327" s="6" t="n"/>
      <c r="B327" s="7" t="n"/>
      <c r="C327" s="8" t="n"/>
      <c r="D327" s="8" t="n"/>
      <c r="E327" s="9" t="n"/>
      <c r="F327" s="9" t="n"/>
      <c r="G327" s="10">
        <f>IF(OR(E327="",F327=""),"",IFERROR(ROUND(MOD(F327-E327,1)*1440,0),"check time"))</f>
        <v/>
      </c>
      <c r="H327" s="8" t="n"/>
      <c r="I327" s="8" t="n"/>
      <c r="J327" s="11">
        <f>IF(I327="","",IFERROR(VLOOKUP(I327,Reasons!$B$6:$C$45,2,FALSE),"Not in the list"))</f>
        <v/>
      </c>
      <c r="K327" s="8" t="n"/>
    </row>
    <row r="328">
      <c r="A328" s="6" t="n"/>
      <c r="B328" s="7" t="n"/>
      <c r="C328" s="8" t="n"/>
      <c r="D328" s="8" t="n"/>
      <c r="E328" s="9" t="n"/>
      <c r="F328" s="9" t="n"/>
      <c r="G328" s="10">
        <f>IF(OR(E328="",F328=""),"",IFERROR(ROUND(MOD(F328-E328,1)*1440,0),"check time"))</f>
        <v/>
      </c>
      <c r="H328" s="8" t="n"/>
      <c r="I328" s="8" t="n"/>
      <c r="J328" s="11">
        <f>IF(I328="","",IFERROR(VLOOKUP(I328,Reasons!$B$6:$C$45,2,FALSE),"Not in the list"))</f>
        <v/>
      </c>
      <c r="K328" s="8" t="n"/>
    </row>
    <row r="329">
      <c r="A329" s="6" t="n"/>
      <c r="B329" s="7" t="n"/>
      <c r="C329" s="8" t="n"/>
      <c r="D329" s="8" t="n"/>
      <c r="E329" s="9" t="n"/>
      <c r="F329" s="9" t="n"/>
      <c r="G329" s="10">
        <f>IF(OR(E329="",F329=""),"",IFERROR(ROUND(MOD(F329-E329,1)*1440,0),"check time"))</f>
        <v/>
      </c>
      <c r="H329" s="8" t="n"/>
      <c r="I329" s="8" t="n"/>
      <c r="J329" s="11">
        <f>IF(I329="","",IFERROR(VLOOKUP(I329,Reasons!$B$6:$C$45,2,FALSE),"Not in the list"))</f>
        <v/>
      </c>
      <c r="K329" s="8" t="n"/>
    </row>
    <row r="330">
      <c r="A330" s="6" t="n"/>
      <c r="B330" s="7" t="n"/>
      <c r="C330" s="8" t="n"/>
      <c r="D330" s="8" t="n"/>
      <c r="E330" s="9" t="n"/>
      <c r="F330" s="9" t="n"/>
      <c r="G330" s="10">
        <f>IF(OR(E330="",F330=""),"",IFERROR(ROUND(MOD(F330-E330,1)*1440,0),"check time"))</f>
        <v/>
      </c>
      <c r="H330" s="8" t="n"/>
      <c r="I330" s="8" t="n"/>
      <c r="J330" s="11">
        <f>IF(I330="","",IFERROR(VLOOKUP(I330,Reasons!$B$6:$C$45,2,FALSE),"Not in the list"))</f>
        <v/>
      </c>
      <c r="K330" s="8" t="n"/>
    </row>
    <row r="331">
      <c r="A331" s="6" t="n"/>
      <c r="B331" s="7" t="n"/>
      <c r="C331" s="8" t="n"/>
      <c r="D331" s="8" t="n"/>
      <c r="E331" s="9" t="n"/>
      <c r="F331" s="9" t="n"/>
      <c r="G331" s="10">
        <f>IF(OR(E331="",F331=""),"",IFERROR(ROUND(MOD(F331-E331,1)*1440,0),"check time"))</f>
        <v/>
      </c>
      <c r="H331" s="8" t="n"/>
      <c r="I331" s="8" t="n"/>
      <c r="J331" s="11">
        <f>IF(I331="","",IFERROR(VLOOKUP(I331,Reasons!$B$6:$C$45,2,FALSE),"Not in the list"))</f>
        <v/>
      </c>
      <c r="K331" s="8" t="n"/>
    </row>
    <row r="332">
      <c r="A332" s="6" t="n"/>
      <c r="B332" s="7" t="n"/>
      <c r="C332" s="8" t="n"/>
      <c r="D332" s="8" t="n"/>
      <c r="E332" s="9" t="n"/>
      <c r="F332" s="9" t="n"/>
      <c r="G332" s="10">
        <f>IF(OR(E332="",F332=""),"",IFERROR(ROUND(MOD(F332-E332,1)*1440,0),"check time"))</f>
        <v/>
      </c>
      <c r="H332" s="8" t="n"/>
      <c r="I332" s="8" t="n"/>
      <c r="J332" s="11">
        <f>IF(I332="","",IFERROR(VLOOKUP(I332,Reasons!$B$6:$C$45,2,FALSE),"Not in the list"))</f>
        <v/>
      </c>
      <c r="K332" s="8" t="n"/>
    </row>
    <row r="333">
      <c r="A333" s="6" t="n"/>
      <c r="B333" s="7" t="n"/>
      <c r="C333" s="8" t="n"/>
      <c r="D333" s="8" t="n"/>
      <c r="E333" s="9" t="n"/>
      <c r="F333" s="9" t="n"/>
      <c r="G333" s="10">
        <f>IF(OR(E333="",F333=""),"",IFERROR(ROUND(MOD(F333-E333,1)*1440,0),"check time"))</f>
        <v/>
      </c>
      <c r="H333" s="8" t="n"/>
      <c r="I333" s="8" t="n"/>
      <c r="J333" s="11">
        <f>IF(I333="","",IFERROR(VLOOKUP(I333,Reasons!$B$6:$C$45,2,FALSE),"Not in the list"))</f>
        <v/>
      </c>
      <c r="K333" s="8" t="n"/>
    </row>
    <row r="334">
      <c r="A334" s="6" t="n"/>
      <c r="B334" s="7" t="n"/>
      <c r="C334" s="8" t="n"/>
      <c r="D334" s="8" t="n"/>
      <c r="E334" s="9" t="n"/>
      <c r="F334" s="9" t="n"/>
      <c r="G334" s="10">
        <f>IF(OR(E334="",F334=""),"",IFERROR(ROUND(MOD(F334-E334,1)*1440,0),"check time"))</f>
        <v/>
      </c>
      <c r="H334" s="8" t="n"/>
      <c r="I334" s="8" t="n"/>
      <c r="J334" s="11">
        <f>IF(I334="","",IFERROR(VLOOKUP(I334,Reasons!$B$6:$C$45,2,FALSE),"Not in the list"))</f>
        <v/>
      </c>
      <c r="K334" s="8" t="n"/>
    </row>
    <row r="335">
      <c r="A335" s="6" t="n"/>
      <c r="B335" s="7" t="n"/>
      <c r="C335" s="8" t="n"/>
      <c r="D335" s="8" t="n"/>
      <c r="E335" s="9" t="n"/>
      <c r="F335" s="9" t="n"/>
      <c r="G335" s="10">
        <f>IF(OR(E335="",F335=""),"",IFERROR(ROUND(MOD(F335-E335,1)*1440,0),"check time"))</f>
        <v/>
      </c>
      <c r="H335" s="8" t="n"/>
      <c r="I335" s="8" t="n"/>
      <c r="J335" s="11">
        <f>IF(I335="","",IFERROR(VLOOKUP(I335,Reasons!$B$6:$C$45,2,FALSE),"Not in the list"))</f>
        <v/>
      </c>
      <c r="K335" s="8" t="n"/>
    </row>
    <row r="336">
      <c r="A336" s="6" t="n"/>
      <c r="B336" s="7" t="n"/>
      <c r="C336" s="8" t="n"/>
      <c r="D336" s="8" t="n"/>
      <c r="E336" s="9" t="n"/>
      <c r="F336" s="9" t="n"/>
      <c r="G336" s="10">
        <f>IF(OR(E336="",F336=""),"",IFERROR(ROUND(MOD(F336-E336,1)*1440,0),"check time"))</f>
        <v/>
      </c>
      <c r="H336" s="8" t="n"/>
      <c r="I336" s="8" t="n"/>
      <c r="J336" s="11">
        <f>IF(I336="","",IFERROR(VLOOKUP(I336,Reasons!$B$6:$C$45,2,FALSE),"Not in the list"))</f>
        <v/>
      </c>
      <c r="K336" s="8" t="n"/>
    </row>
    <row r="337">
      <c r="A337" s="6" t="n"/>
      <c r="B337" s="7" t="n"/>
      <c r="C337" s="8" t="n"/>
      <c r="D337" s="8" t="n"/>
      <c r="E337" s="9" t="n"/>
      <c r="F337" s="9" t="n"/>
      <c r="G337" s="10">
        <f>IF(OR(E337="",F337=""),"",IFERROR(ROUND(MOD(F337-E337,1)*1440,0),"check time"))</f>
        <v/>
      </c>
      <c r="H337" s="8" t="n"/>
      <c r="I337" s="8" t="n"/>
      <c r="J337" s="11">
        <f>IF(I337="","",IFERROR(VLOOKUP(I337,Reasons!$B$6:$C$45,2,FALSE),"Not in the list"))</f>
        <v/>
      </c>
      <c r="K337" s="8" t="n"/>
    </row>
    <row r="338">
      <c r="A338" s="6" t="n"/>
      <c r="B338" s="7" t="n"/>
      <c r="C338" s="8" t="n"/>
      <c r="D338" s="8" t="n"/>
      <c r="E338" s="9" t="n"/>
      <c r="F338" s="9" t="n"/>
      <c r="G338" s="10">
        <f>IF(OR(E338="",F338=""),"",IFERROR(ROUND(MOD(F338-E338,1)*1440,0),"check time"))</f>
        <v/>
      </c>
      <c r="H338" s="8" t="n"/>
      <c r="I338" s="8" t="n"/>
      <c r="J338" s="11">
        <f>IF(I338="","",IFERROR(VLOOKUP(I338,Reasons!$B$6:$C$45,2,FALSE),"Not in the list"))</f>
        <v/>
      </c>
      <c r="K338" s="8" t="n"/>
    </row>
    <row r="339">
      <c r="A339" s="6" t="n"/>
      <c r="B339" s="7" t="n"/>
      <c r="C339" s="8" t="n"/>
      <c r="D339" s="8" t="n"/>
      <c r="E339" s="9" t="n"/>
      <c r="F339" s="9" t="n"/>
      <c r="G339" s="10">
        <f>IF(OR(E339="",F339=""),"",IFERROR(ROUND(MOD(F339-E339,1)*1440,0),"check time"))</f>
        <v/>
      </c>
      <c r="H339" s="8" t="n"/>
      <c r="I339" s="8" t="n"/>
      <c r="J339" s="11">
        <f>IF(I339="","",IFERROR(VLOOKUP(I339,Reasons!$B$6:$C$45,2,FALSE),"Not in the list"))</f>
        <v/>
      </c>
      <c r="K339" s="8" t="n"/>
    </row>
    <row r="340">
      <c r="A340" s="6" t="n"/>
      <c r="B340" s="7" t="n"/>
      <c r="C340" s="8" t="n"/>
      <c r="D340" s="8" t="n"/>
      <c r="E340" s="9" t="n"/>
      <c r="F340" s="9" t="n"/>
      <c r="G340" s="10">
        <f>IF(OR(E340="",F340=""),"",IFERROR(ROUND(MOD(F340-E340,1)*1440,0),"check time"))</f>
        <v/>
      </c>
      <c r="H340" s="8" t="n"/>
      <c r="I340" s="8" t="n"/>
      <c r="J340" s="11">
        <f>IF(I340="","",IFERROR(VLOOKUP(I340,Reasons!$B$6:$C$45,2,FALSE),"Not in the list"))</f>
        <v/>
      </c>
      <c r="K340" s="8" t="n"/>
    </row>
    <row r="341">
      <c r="A341" s="6" t="n"/>
      <c r="B341" s="7" t="n"/>
      <c r="C341" s="8" t="n"/>
      <c r="D341" s="8" t="n"/>
      <c r="E341" s="9" t="n"/>
      <c r="F341" s="9" t="n"/>
      <c r="G341" s="10">
        <f>IF(OR(E341="",F341=""),"",IFERROR(ROUND(MOD(F341-E341,1)*1440,0),"check time"))</f>
        <v/>
      </c>
      <c r="H341" s="8" t="n"/>
      <c r="I341" s="8" t="n"/>
      <c r="J341" s="11">
        <f>IF(I341="","",IFERROR(VLOOKUP(I341,Reasons!$B$6:$C$45,2,FALSE),"Not in the list"))</f>
        <v/>
      </c>
      <c r="K341" s="8" t="n"/>
    </row>
    <row r="342">
      <c r="A342" s="6" t="n"/>
      <c r="B342" s="7" t="n"/>
      <c r="C342" s="8" t="n"/>
      <c r="D342" s="8" t="n"/>
      <c r="E342" s="9" t="n"/>
      <c r="F342" s="9" t="n"/>
      <c r="G342" s="10">
        <f>IF(OR(E342="",F342=""),"",IFERROR(ROUND(MOD(F342-E342,1)*1440,0),"check time"))</f>
        <v/>
      </c>
      <c r="H342" s="8" t="n"/>
      <c r="I342" s="8" t="n"/>
      <c r="J342" s="11">
        <f>IF(I342="","",IFERROR(VLOOKUP(I342,Reasons!$B$6:$C$45,2,FALSE),"Not in the list"))</f>
        <v/>
      </c>
      <c r="K342" s="8" t="n"/>
    </row>
    <row r="343">
      <c r="A343" s="6" t="n"/>
      <c r="B343" s="7" t="n"/>
      <c r="C343" s="8" t="n"/>
      <c r="D343" s="8" t="n"/>
      <c r="E343" s="9" t="n"/>
      <c r="F343" s="9" t="n"/>
      <c r="G343" s="10">
        <f>IF(OR(E343="",F343=""),"",IFERROR(ROUND(MOD(F343-E343,1)*1440,0),"check time"))</f>
        <v/>
      </c>
      <c r="H343" s="8" t="n"/>
      <c r="I343" s="8" t="n"/>
      <c r="J343" s="11">
        <f>IF(I343="","",IFERROR(VLOOKUP(I343,Reasons!$B$6:$C$45,2,FALSE),"Not in the list"))</f>
        <v/>
      </c>
      <c r="K343" s="8" t="n"/>
    </row>
    <row r="344">
      <c r="A344" s="6" t="n"/>
      <c r="B344" s="7" t="n"/>
      <c r="C344" s="8" t="n"/>
      <c r="D344" s="8" t="n"/>
      <c r="E344" s="9" t="n"/>
      <c r="F344" s="9" t="n"/>
      <c r="G344" s="10">
        <f>IF(OR(E344="",F344=""),"",IFERROR(ROUND(MOD(F344-E344,1)*1440,0),"check time"))</f>
        <v/>
      </c>
      <c r="H344" s="8" t="n"/>
      <c r="I344" s="8" t="n"/>
      <c r="J344" s="11">
        <f>IF(I344="","",IFERROR(VLOOKUP(I344,Reasons!$B$6:$C$45,2,FALSE),"Not in the list"))</f>
        <v/>
      </c>
      <c r="K344" s="8" t="n"/>
    </row>
    <row r="345">
      <c r="A345" s="6" t="n"/>
      <c r="B345" s="7" t="n"/>
      <c r="C345" s="8" t="n"/>
      <c r="D345" s="8" t="n"/>
      <c r="E345" s="9" t="n"/>
      <c r="F345" s="9" t="n"/>
      <c r="G345" s="10">
        <f>IF(OR(E345="",F345=""),"",IFERROR(ROUND(MOD(F345-E345,1)*1440,0),"check time"))</f>
        <v/>
      </c>
      <c r="H345" s="8" t="n"/>
      <c r="I345" s="8" t="n"/>
      <c r="J345" s="11">
        <f>IF(I345="","",IFERROR(VLOOKUP(I345,Reasons!$B$6:$C$45,2,FALSE),"Not in the list"))</f>
        <v/>
      </c>
      <c r="K345" s="8" t="n"/>
    </row>
    <row r="346">
      <c r="A346" s="6" t="n"/>
      <c r="B346" s="7" t="n"/>
      <c r="C346" s="8" t="n"/>
      <c r="D346" s="8" t="n"/>
      <c r="E346" s="9" t="n"/>
      <c r="F346" s="9" t="n"/>
      <c r="G346" s="10">
        <f>IF(OR(E346="",F346=""),"",IFERROR(ROUND(MOD(F346-E346,1)*1440,0),"check time"))</f>
        <v/>
      </c>
      <c r="H346" s="8" t="n"/>
      <c r="I346" s="8" t="n"/>
      <c r="J346" s="11">
        <f>IF(I346="","",IFERROR(VLOOKUP(I346,Reasons!$B$6:$C$45,2,FALSE),"Not in the list"))</f>
        <v/>
      </c>
      <c r="K346" s="8" t="n"/>
    </row>
    <row r="347">
      <c r="A347" s="6" t="n"/>
      <c r="B347" s="7" t="n"/>
      <c r="C347" s="8" t="n"/>
      <c r="D347" s="8" t="n"/>
      <c r="E347" s="9" t="n"/>
      <c r="F347" s="9" t="n"/>
      <c r="G347" s="10">
        <f>IF(OR(E347="",F347=""),"",IFERROR(ROUND(MOD(F347-E347,1)*1440,0),"check time"))</f>
        <v/>
      </c>
      <c r="H347" s="8" t="n"/>
      <c r="I347" s="8" t="n"/>
      <c r="J347" s="11">
        <f>IF(I347="","",IFERROR(VLOOKUP(I347,Reasons!$B$6:$C$45,2,FALSE),"Not in the list"))</f>
        <v/>
      </c>
      <c r="K347" s="8" t="n"/>
    </row>
    <row r="348">
      <c r="A348" s="6" t="n"/>
      <c r="B348" s="7" t="n"/>
      <c r="C348" s="8" t="n"/>
      <c r="D348" s="8" t="n"/>
      <c r="E348" s="9" t="n"/>
      <c r="F348" s="9" t="n"/>
      <c r="G348" s="10">
        <f>IF(OR(E348="",F348=""),"",IFERROR(ROUND(MOD(F348-E348,1)*1440,0),"check time"))</f>
        <v/>
      </c>
      <c r="H348" s="8" t="n"/>
      <c r="I348" s="8" t="n"/>
      <c r="J348" s="11">
        <f>IF(I348="","",IFERROR(VLOOKUP(I348,Reasons!$B$6:$C$45,2,FALSE),"Not in the list"))</f>
        <v/>
      </c>
      <c r="K348" s="8" t="n"/>
    </row>
    <row r="349">
      <c r="A349" s="6" t="n"/>
      <c r="B349" s="7" t="n"/>
      <c r="C349" s="8" t="n"/>
      <c r="D349" s="8" t="n"/>
      <c r="E349" s="9" t="n"/>
      <c r="F349" s="9" t="n"/>
      <c r="G349" s="10">
        <f>IF(OR(E349="",F349=""),"",IFERROR(ROUND(MOD(F349-E349,1)*1440,0),"check time"))</f>
        <v/>
      </c>
      <c r="H349" s="8" t="n"/>
      <c r="I349" s="8" t="n"/>
      <c r="J349" s="11">
        <f>IF(I349="","",IFERROR(VLOOKUP(I349,Reasons!$B$6:$C$45,2,FALSE),"Not in the list"))</f>
        <v/>
      </c>
      <c r="K349" s="8" t="n"/>
    </row>
    <row r="350">
      <c r="A350" s="6" t="n"/>
      <c r="B350" s="7" t="n"/>
      <c r="C350" s="8" t="n"/>
      <c r="D350" s="8" t="n"/>
      <c r="E350" s="9" t="n"/>
      <c r="F350" s="9" t="n"/>
      <c r="G350" s="10">
        <f>IF(OR(E350="",F350=""),"",IFERROR(ROUND(MOD(F350-E350,1)*1440,0),"check time"))</f>
        <v/>
      </c>
      <c r="H350" s="8" t="n"/>
      <c r="I350" s="8" t="n"/>
      <c r="J350" s="11">
        <f>IF(I350="","",IFERROR(VLOOKUP(I350,Reasons!$B$6:$C$45,2,FALSE),"Not in the list"))</f>
        <v/>
      </c>
      <c r="K350" s="8" t="n"/>
    </row>
    <row r="351">
      <c r="A351" s="6" t="n"/>
      <c r="B351" s="7" t="n"/>
      <c r="C351" s="8" t="n"/>
      <c r="D351" s="8" t="n"/>
      <c r="E351" s="9" t="n"/>
      <c r="F351" s="9" t="n"/>
      <c r="G351" s="10">
        <f>IF(OR(E351="",F351=""),"",IFERROR(ROUND(MOD(F351-E351,1)*1440,0),"check time"))</f>
        <v/>
      </c>
      <c r="H351" s="8" t="n"/>
      <c r="I351" s="8" t="n"/>
      <c r="J351" s="11">
        <f>IF(I351="","",IFERROR(VLOOKUP(I351,Reasons!$B$6:$C$45,2,FALSE),"Not in the list"))</f>
        <v/>
      </c>
      <c r="K351" s="8" t="n"/>
    </row>
    <row r="352">
      <c r="A352" s="6" t="n"/>
      <c r="B352" s="7" t="n"/>
      <c r="C352" s="8" t="n"/>
      <c r="D352" s="8" t="n"/>
      <c r="E352" s="9" t="n"/>
      <c r="F352" s="9" t="n"/>
      <c r="G352" s="10">
        <f>IF(OR(E352="",F352=""),"",IFERROR(ROUND(MOD(F352-E352,1)*1440,0),"check time"))</f>
        <v/>
      </c>
      <c r="H352" s="8" t="n"/>
      <c r="I352" s="8" t="n"/>
      <c r="J352" s="11">
        <f>IF(I352="","",IFERROR(VLOOKUP(I352,Reasons!$B$6:$C$45,2,FALSE),"Not in the list"))</f>
        <v/>
      </c>
      <c r="K352" s="8" t="n"/>
    </row>
    <row r="353">
      <c r="A353" s="6" t="n"/>
      <c r="B353" s="7" t="n"/>
      <c r="C353" s="8" t="n"/>
      <c r="D353" s="8" t="n"/>
      <c r="E353" s="9" t="n"/>
      <c r="F353" s="9" t="n"/>
      <c r="G353" s="10">
        <f>IF(OR(E353="",F353=""),"",IFERROR(ROUND(MOD(F353-E353,1)*1440,0),"check time"))</f>
        <v/>
      </c>
      <c r="H353" s="8" t="n"/>
      <c r="I353" s="8" t="n"/>
      <c r="J353" s="11">
        <f>IF(I353="","",IFERROR(VLOOKUP(I353,Reasons!$B$6:$C$45,2,FALSE),"Not in the list"))</f>
        <v/>
      </c>
      <c r="K353" s="8" t="n"/>
    </row>
    <row r="354">
      <c r="A354" s="6" t="n"/>
      <c r="B354" s="7" t="n"/>
      <c r="C354" s="8" t="n"/>
      <c r="D354" s="8" t="n"/>
      <c r="E354" s="9" t="n"/>
      <c r="F354" s="9" t="n"/>
      <c r="G354" s="10">
        <f>IF(OR(E354="",F354=""),"",IFERROR(ROUND(MOD(F354-E354,1)*1440,0),"check time"))</f>
        <v/>
      </c>
      <c r="H354" s="8" t="n"/>
      <c r="I354" s="8" t="n"/>
      <c r="J354" s="11">
        <f>IF(I354="","",IFERROR(VLOOKUP(I354,Reasons!$B$6:$C$45,2,FALSE),"Not in the list"))</f>
        <v/>
      </c>
      <c r="K354" s="8" t="n"/>
    </row>
    <row r="355">
      <c r="A355" s="6" t="n"/>
      <c r="B355" s="7" t="n"/>
      <c r="C355" s="8" t="n"/>
      <c r="D355" s="8" t="n"/>
      <c r="E355" s="9" t="n"/>
      <c r="F355" s="9" t="n"/>
      <c r="G355" s="10">
        <f>IF(OR(E355="",F355=""),"",IFERROR(ROUND(MOD(F355-E355,1)*1440,0),"check time"))</f>
        <v/>
      </c>
      <c r="H355" s="8" t="n"/>
      <c r="I355" s="8" t="n"/>
      <c r="J355" s="11">
        <f>IF(I355="","",IFERROR(VLOOKUP(I355,Reasons!$B$6:$C$45,2,FALSE),"Not in the list"))</f>
        <v/>
      </c>
      <c r="K355" s="8" t="n"/>
    </row>
    <row r="356">
      <c r="A356" s="6" t="n"/>
      <c r="B356" s="7" t="n"/>
      <c r="C356" s="8" t="n"/>
      <c r="D356" s="8" t="n"/>
      <c r="E356" s="9" t="n"/>
      <c r="F356" s="9" t="n"/>
      <c r="G356" s="10">
        <f>IF(OR(E356="",F356=""),"",IFERROR(ROUND(MOD(F356-E356,1)*1440,0),"check time"))</f>
        <v/>
      </c>
      <c r="H356" s="8" t="n"/>
      <c r="I356" s="8" t="n"/>
      <c r="J356" s="11">
        <f>IF(I356="","",IFERROR(VLOOKUP(I356,Reasons!$B$6:$C$45,2,FALSE),"Not in the list"))</f>
        <v/>
      </c>
      <c r="K356" s="8" t="n"/>
    </row>
    <row r="357">
      <c r="A357" s="6" t="n"/>
      <c r="B357" s="7" t="n"/>
      <c r="C357" s="8" t="n"/>
      <c r="D357" s="8" t="n"/>
      <c r="E357" s="9" t="n"/>
      <c r="F357" s="9" t="n"/>
      <c r="G357" s="10">
        <f>IF(OR(E357="",F357=""),"",IFERROR(ROUND(MOD(F357-E357,1)*1440,0),"check time"))</f>
        <v/>
      </c>
      <c r="H357" s="8" t="n"/>
      <c r="I357" s="8" t="n"/>
      <c r="J357" s="11">
        <f>IF(I357="","",IFERROR(VLOOKUP(I357,Reasons!$B$6:$C$45,2,FALSE),"Not in the list"))</f>
        <v/>
      </c>
      <c r="K357" s="8" t="n"/>
    </row>
    <row r="358">
      <c r="A358" s="6" t="n"/>
      <c r="B358" s="7" t="n"/>
      <c r="C358" s="8" t="n"/>
      <c r="D358" s="8" t="n"/>
      <c r="E358" s="9" t="n"/>
      <c r="F358" s="9" t="n"/>
      <c r="G358" s="10">
        <f>IF(OR(E358="",F358=""),"",IFERROR(ROUND(MOD(F358-E358,1)*1440,0),"check time"))</f>
        <v/>
      </c>
      <c r="H358" s="8" t="n"/>
      <c r="I358" s="8" t="n"/>
      <c r="J358" s="11">
        <f>IF(I358="","",IFERROR(VLOOKUP(I358,Reasons!$B$6:$C$45,2,FALSE),"Not in the list"))</f>
        <v/>
      </c>
      <c r="K358" s="8" t="n"/>
    </row>
    <row r="359">
      <c r="A359" s="6" t="n"/>
      <c r="B359" s="7" t="n"/>
      <c r="C359" s="8" t="n"/>
      <c r="D359" s="8" t="n"/>
      <c r="E359" s="9" t="n"/>
      <c r="F359" s="9" t="n"/>
      <c r="G359" s="10">
        <f>IF(OR(E359="",F359=""),"",IFERROR(ROUND(MOD(F359-E359,1)*1440,0),"check time"))</f>
        <v/>
      </c>
      <c r="H359" s="8" t="n"/>
      <c r="I359" s="8" t="n"/>
      <c r="J359" s="11">
        <f>IF(I359="","",IFERROR(VLOOKUP(I359,Reasons!$B$6:$C$45,2,FALSE),"Not in the list"))</f>
        <v/>
      </c>
      <c r="K359" s="8" t="n"/>
    </row>
    <row r="360">
      <c r="A360" s="6" t="n"/>
      <c r="B360" s="7" t="n"/>
      <c r="C360" s="8" t="n"/>
      <c r="D360" s="8" t="n"/>
      <c r="E360" s="9" t="n"/>
      <c r="F360" s="9" t="n"/>
      <c r="G360" s="10">
        <f>IF(OR(E360="",F360=""),"",IFERROR(ROUND(MOD(F360-E360,1)*1440,0),"check time"))</f>
        <v/>
      </c>
      <c r="H360" s="8" t="n"/>
      <c r="I360" s="8" t="n"/>
      <c r="J360" s="11">
        <f>IF(I360="","",IFERROR(VLOOKUP(I360,Reasons!$B$6:$C$45,2,FALSE),"Not in the list"))</f>
        <v/>
      </c>
      <c r="K360" s="8" t="n"/>
    </row>
    <row r="361">
      <c r="A361" s="6" t="n"/>
      <c r="B361" s="7" t="n"/>
      <c r="C361" s="8" t="n"/>
      <c r="D361" s="8" t="n"/>
      <c r="E361" s="9" t="n"/>
      <c r="F361" s="9" t="n"/>
      <c r="G361" s="10">
        <f>IF(OR(E361="",F361=""),"",IFERROR(ROUND(MOD(F361-E361,1)*1440,0),"check time"))</f>
        <v/>
      </c>
      <c r="H361" s="8" t="n"/>
      <c r="I361" s="8" t="n"/>
      <c r="J361" s="11">
        <f>IF(I361="","",IFERROR(VLOOKUP(I361,Reasons!$B$6:$C$45,2,FALSE),"Not in the list"))</f>
        <v/>
      </c>
      <c r="K361" s="8" t="n"/>
    </row>
    <row r="362">
      <c r="A362" s="6" t="n"/>
      <c r="B362" s="7" t="n"/>
      <c r="C362" s="8" t="n"/>
      <c r="D362" s="8" t="n"/>
      <c r="E362" s="9" t="n"/>
      <c r="F362" s="9" t="n"/>
      <c r="G362" s="10">
        <f>IF(OR(E362="",F362=""),"",IFERROR(ROUND(MOD(F362-E362,1)*1440,0),"check time"))</f>
        <v/>
      </c>
      <c r="H362" s="8" t="n"/>
      <c r="I362" s="8" t="n"/>
      <c r="J362" s="11">
        <f>IF(I362="","",IFERROR(VLOOKUP(I362,Reasons!$B$6:$C$45,2,FALSE),"Not in the list"))</f>
        <v/>
      </c>
      <c r="K362" s="8" t="n"/>
    </row>
    <row r="363">
      <c r="A363" s="6" t="n"/>
      <c r="B363" s="7" t="n"/>
      <c r="C363" s="8" t="n"/>
      <c r="D363" s="8" t="n"/>
      <c r="E363" s="9" t="n"/>
      <c r="F363" s="9" t="n"/>
      <c r="G363" s="10">
        <f>IF(OR(E363="",F363=""),"",IFERROR(ROUND(MOD(F363-E363,1)*1440,0),"check time"))</f>
        <v/>
      </c>
      <c r="H363" s="8" t="n"/>
      <c r="I363" s="8" t="n"/>
      <c r="J363" s="11">
        <f>IF(I363="","",IFERROR(VLOOKUP(I363,Reasons!$B$6:$C$45,2,FALSE),"Not in the list"))</f>
        <v/>
      </c>
      <c r="K363" s="8" t="n"/>
    </row>
    <row r="364">
      <c r="A364" s="6" t="n"/>
      <c r="B364" s="7" t="n"/>
      <c r="C364" s="8" t="n"/>
      <c r="D364" s="8" t="n"/>
      <c r="E364" s="9" t="n"/>
      <c r="F364" s="9" t="n"/>
      <c r="G364" s="10">
        <f>IF(OR(E364="",F364=""),"",IFERROR(ROUND(MOD(F364-E364,1)*1440,0),"check time"))</f>
        <v/>
      </c>
      <c r="H364" s="8" t="n"/>
      <c r="I364" s="8" t="n"/>
      <c r="J364" s="11">
        <f>IF(I364="","",IFERROR(VLOOKUP(I364,Reasons!$B$6:$C$45,2,FALSE),"Not in the list"))</f>
        <v/>
      </c>
      <c r="K364" s="8" t="n"/>
    </row>
    <row r="365">
      <c r="A365" s="6" t="n"/>
      <c r="B365" s="7" t="n"/>
      <c r="C365" s="8" t="n"/>
      <c r="D365" s="8" t="n"/>
      <c r="E365" s="9" t="n"/>
      <c r="F365" s="9" t="n"/>
      <c r="G365" s="10">
        <f>IF(OR(E365="",F365=""),"",IFERROR(ROUND(MOD(F365-E365,1)*1440,0),"check time"))</f>
        <v/>
      </c>
      <c r="H365" s="8" t="n"/>
      <c r="I365" s="8" t="n"/>
      <c r="J365" s="11">
        <f>IF(I365="","",IFERROR(VLOOKUP(I365,Reasons!$B$6:$C$45,2,FALSE),"Not in the list"))</f>
        <v/>
      </c>
      <c r="K365" s="8" t="n"/>
    </row>
    <row r="366">
      <c r="A366" s="6" t="n"/>
      <c r="B366" s="7" t="n"/>
      <c r="C366" s="8" t="n"/>
      <c r="D366" s="8" t="n"/>
      <c r="E366" s="9" t="n"/>
      <c r="F366" s="9" t="n"/>
      <c r="G366" s="10">
        <f>IF(OR(E366="",F366=""),"",IFERROR(ROUND(MOD(F366-E366,1)*1440,0),"check time"))</f>
        <v/>
      </c>
      <c r="H366" s="8" t="n"/>
      <c r="I366" s="8" t="n"/>
      <c r="J366" s="11">
        <f>IF(I366="","",IFERROR(VLOOKUP(I366,Reasons!$B$6:$C$45,2,FALSE),"Not in the list"))</f>
        <v/>
      </c>
      <c r="K366" s="8" t="n"/>
    </row>
    <row r="367">
      <c r="A367" s="6" t="n"/>
      <c r="B367" s="7" t="n"/>
      <c r="C367" s="8" t="n"/>
      <c r="D367" s="8" t="n"/>
      <c r="E367" s="9" t="n"/>
      <c r="F367" s="9" t="n"/>
      <c r="G367" s="10">
        <f>IF(OR(E367="",F367=""),"",IFERROR(ROUND(MOD(F367-E367,1)*1440,0),"check time"))</f>
        <v/>
      </c>
      <c r="H367" s="8" t="n"/>
      <c r="I367" s="8" t="n"/>
      <c r="J367" s="11">
        <f>IF(I367="","",IFERROR(VLOOKUP(I367,Reasons!$B$6:$C$45,2,FALSE),"Not in the list"))</f>
        <v/>
      </c>
      <c r="K367" s="8" t="n"/>
    </row>
    <row r="368">
      <c r="A368" s="6" t="n"/>
      <c r="B368" s="7" t="n"/>
      <c r="C368" s="8" t="n"/>
      <c r="D368" s="8" t="n"/>
      <c r="E368" s="9" t="n"/>
      <c r="F368" s="9" t="n"/>
      <c r="G368" s="10">
        <f>IF(OR(E368="",F368=""),"",IFERROR(ROUND(MOD(F368-E368,1)*1440,0),"check time"))</f>
        <v/>
      </c>
      <c r="H368" s="8" t="n"/>
      <c r="I368" s="8" t="n"/>
      <c r="J368" s="11">
        <f>IF(I368="","",IFERROR(VLOOKUP(I368,Reasons!$B$6:$C$45,2,FALSE),"Not in the list"))</f>
        <v/>
      </c>
      <c r="K368" s="8" t="n"/>
    </row>
    <row r="369">
      <c r="A369" s="6" t="n"/>
      <c r="B369" s="7" t="n"/>
      <c r="C369" s="8" t="n"/>
      <c r="D369" s="8" t="n"/>
      <c r="E369" s="9" t="n"/>
      <c r="F369" s="9" t="n"/>
      <c r="G369" s="10">
        <f>IF(OR(E369="",F369=""),"",IFERROR(ROUND(MOD(F369-E369,1)*1440,0),"check time"))</f>
        <v/>
      </c>
      <c r="H369" s="8" t="n"/>
      <c r="I369" s="8" t="n"/>
      <c r="J369" s="11">
        <f>IF(I369="","",IFERROR(VLOOKUP(I369,Reasons!$B$6:$C$45,2,FALSE),"Not in the list"))</f>
        <v/>
      </c>
      <c r="K369" s="8" t="n"/>
    </row>
    <row r="370">
      <c r="A370" s="6" t="n"/>
      <c r="B370" s="7" t="n"/>
      <c r="C370" s="8" t="n"/>
      <c r="D370" s="8" t="n"/>
      <c r="E370" s="9" t="n"/>
      <c r="F370" s="9" t="n"/>
      <c r="G370" s="10">
        <f>IF(OR(E370="",F370=""),"",IFERROR(ROUND(MOD(F370-E370,1)*1440,0),"check time"))</f>
        <v/>
      </c>
      <c r="H370" s="8" t="n"/>
      <c r="I370" s="8" t="n"/>
      <c r="J370" s="11">
        <f>IF(I370="","",IFERROR(VLOOKUP(I370,Reasons!$B$6:$C$45,2,FALSE),"Not in the list"))</f>
        <v/>
      </c>
      <c r="K370" s="8" t="n"/>
    </row>
    <row r="371">
      <c r="A371" s="6" t="n"/>
      <c r="B371" s="7" t="n"/>
      <c r="C371" s="8" t="n"/>
      <c r="D371" s="8" t="n"/>
      <c r="E371" s="9" t="n"/>
      <c r="F371" s="9" t="n"/>
      <c r="G371" s="10">
        <f>IF(OR(E371="",F371=""),"",IFERROR(ROUND(MOD(F371-E371,1)*1440,0),"check time"))</f>
        <v/>
      </c>
      <c r="H371" s="8" t="n"/>
      <c r="I371" s="8" t="n"/>
      <c r="J371" s="11">
        <f>IF(I371="","",IFERROR(VLOOKUP(I371,Reasons!$B$6:$C$45,2,FALSE),"Not in the list"))</f>
        <v/>
      </c>
      <c r="K371" s="8" t="n"/>
    </row>
    <row r="372">
      <c r="A372" s="6" t="n"/>
      <c r="B372" s="7" t="n"/>
      <c r="C372" s="8" t="n"/>
      <c r="D372" s="8" t="n"/>
      <c r="E372" s="9" t="n"/>
      <c r="F372" s="9" t="n"/>
      <c r="G372" s="10">
        <f>IF(OR(E372="",F372=""),"",IFERROR(ROUND(MOD(F372-E372,1)*1440,0),"check time"))</f>
        <v/>
      </c>
      <c r="H372" s="8" t="n"/>
      <c r="I372" s="8" t="n"/>
      <c r="J372" s="11">
        <f>IF(I372="","",IFERROR(VLOOKUP(I372,Reasons!$B$6:$C$45,2,FALSE),"Not in the list"))</f>
        <v/>
      </c>
      <c r="K372" s="8" t="n"/>
    </row>
    <row r="373">
      <c r="A373" s="6" t="n"/>
      <c r="B373" s="7" t="n"/>
      <c r="C373" s="8" t="n"/>
      <c r="D373" s="8" t="n"/>
      <c r="E373" s="9" t="n"/>
      <c r="F373" s="9" t="n"/>
      <c r="G373" s="10">
        <f>IF(OR(E373="",F373=""),"",IFERROR(ROUND(MOD(F373-E373,1)*1440,0),"check time"))</f>
        <v/>
      </c>
      <c r="H373" s="8" t="n"/>
      <c r="I373" s="8" t="n"/>
      <c r="J373" s="11">
        <f>IF(I373="","",IFERROR(VLOOKUP(I373,Reasons!$B$6:$C$45,2,FALSE),"Not in the list"))</f>
        <v/>
      </c>
      <c r="K373" s="8" t="n"/>
    </row>
    <row r="374">
      <c r="A374" s="6" t="n"/>
      <c r="B374" s="7" t="n"/>
      <c r="C374" s="8" t="n"/>
      <c r="D374" s="8" t="n"/>
      <c r="E374" s="9" t="n"/>
      <c r="F374" s="9" t="n"/>
      <c r="G374" s="10">
        <f>IF(OR(E374="",F374=""),"",IFERROR(ROUND(MOD(F374-E374,1)*1440,0),"check time"))</f>
        <v/>
      </c>
      <c r="H374" s="8" t="n"/>
      <c r="I374" s="8" t="n"/>
      <c r="J374" s="11">
        <f>IF(I374="","",IFERROR(VLOOKUP(I374,Reasons!$B$6:$C$45,2,FALSE),"Not in the list"))</f>
        <v/>
      </c>
      <c r="K374" s="8" t="n"/>
    </row>
    <row r="375">
      <c r="A375" s="6" t="n"/>
      <c r="B375" s="7" t="n"/>
      <c r="C375" s="8" t="n"/>
      <c r="D375" s="8" t="n"/>
      <c r="E375" s="9" t="n"/>
      <c r="F375" s="9" t="n"/>
      <c r="G375" s="10">
        <f>IF(OR(E375="",F375=""),"",IFERROR(ROUND(MOD(F375-E375,1)*1440,0),"check time"))</f>
        <v/>
      </c>
      <c r="H375" s="8" t="n"/>
      <c r="I375" s="8" t="n"/>
      <c r="J375" s="11">
        <f>IF(I375="","",IFERROR(VLOOKUP(I375,Reasons!$B$6:$C$45,2,FALSE),"Not in the list"))</f>
        <v/>
      </c>
      <c r="K375" s="8" t="n"/>
    </row>
    <row r="376">
      <c r="A376" s="6" t="n"/>
      <c r="B376" s="7" t="n"/>
      <c r="C376" s="8" t="n"/>
      <c r="D376" s="8" t="n"/>
      <c r="E376" s="9" t="n"/>
      <c r="F376" s="9" t="n"/>
      <c r="G376" s="10">
        <f>IF(OR(E376="",F376=""),"",IFERROR(ROUND(MOD(F376-E376,1)*1440,0),"check time"))</f>
        <v/>
      </c>
      <c r="H376" s="8" t="n"/>
      <c r="I376" s="8" t="n"/>
      <c r="J376" s="11">
        <f>IF(I376="","",IFERROR(VLOOKUP(I376,Reasons!$B$6:$C$45,2,FALSE),"Not in the list"))</f>
        <v/>
      </c>
      <c r="K376" s="8" t="n"/>
    </row>
    <row r="377">
      <c r="A377" s="6" t="n"/>
      <c r="B377" s="7" t="n"/>
      <c r="C377" s="8" t="n"/>
      <c r="D377" s="8" t="n"/>
      <c r="E377" s="9" t="n"/>
      <c r="F377" s="9" t="n"/>
      <c r="G377" s="10">
        <f>IF(OR(E377="",F377=""),"",IFERROR(ROUND(MOD(F377-E377,1)*1440,0),"check time"))</f>
        <v/>
      </c>
      <c r="H377" s="8" t="n"/>
      <c r="I377" s="8" t="n"/>
      <c r="J377" s="11">
        <f>IF(I377="","",IFERROR(VLOOKUP(I377,Reasons!$B$6:$C$45,2,FALSE),"Not in the list"))</f>
        <v/>
      </c>
      <c r="K377" s="8" t="n"/>
    </row>
    <row r="378">
      <c r="A378" s="6" t="n"/>
      <c r="B378" s="7" t="n"/>
      <c r="C378" s="8" t="n"/>
      <c r="D378" s="8" t="n"/>
      <c r="E378" s="9" t="n"/>
      <c r="F378" s="9" t="n"/>
      <c r="G378" s="10">
        <f>IF(OR(E378="",F378=""),"",IFERROR(ROUND(MOD(F378-E378,1)*1440,0),"check time"))</f>
        <v/>
      </c>
      <c r="H378" s="8" t="n"/>
      <c r="I378" s="8" t="n"/>
      <c r="J378" s="11">
        <f>IF(I378="","",IFERROR(VLOOKUP(I378,Reasons!$B$6:$C$45,2,FALSE),"Not in the list"))</f>
        <v/>
      </c>
      <c r="K378" s="8" t="n"/>
    </row>
    <row r="379">
      <c r="A379" s="6" t="n"/>
      <c r="B379" s="7" t="n"/>
      <c r="C379" s="8" t="n"/>
      <c r="D379" s="8" t="n"/>
      <c r="E379" s="9" t="n"/>
      <c r="F379" s="9" t="n"/>
      <c r="G379" s="10">
        <f>IF(OR(E379="",F379=""),"",IFERROR(ROUND(MOD(F379-E379,1)*1440,0),"check time"))</f>
        <v/>
      </c>
      <c r="H379" s="8" t="n"/>
      <c r="I379" s="8" t="n"/>
      <c r="J379" s="11">
        <f>IF(I379="","",IFERROR(VLOOKUP(I379,Reasons!$B$6:$C$45,2,FALSE),"Not in the list"))</f>
        <v/>
      </c>
      <c r="K379" s="8" t="n"/>
    </row>
    <row r="380">
      <c r="A380" s="6" t="n"/>
      <c r="B380" s="7" t="n"/>
      <c r="C380" s="8" t="n"/>
      <c r="D380" s="8" t="n"/>
      <c r="E380" s="9" t="n"/>
      <c r="F380" s="9" t="n"/>
      <c r="G380" s="10">
        <f>IF(OR(E380="",F380=""),"",IFERROR(ROUND(MOD(F380-E380,1)*1440,0),"check time"))</f>
        <v/>
      </c>
      <c r="H380" s="8" t="n"/>
      <c r="I380" s="8" t="n"/>
      <c r="J380" s="11">
        <f>IF(I380="","",IFERROR(VLOOKUP(I380,Reasons!$B$6:$C$45,2,FALSE),"Not in the list"))</f>
        <v/>
      </c>
      <c r="K380" s="8" t="n"/>
    </row>
    <row r="381">
      <c r="A381" s="6" t="n"/>
      <c r="B381" s="7" t="n"/>
      <c r="C381" s="8" t="n"/>
      <c r="D381" s="8" t="n"/>
      <c r="E381" s="9" t="n"/>
      <c r="F381" s="9" t="n"/>
      <c r="G381" s="10">
        <f>IF(OR(E381="",F381=""),"",IFERROR(ROUND(MOD(F381-E381,1)*1440,0),"check time"))</f>
        <v/>
      </c>
      <c r="H381" s="8" t="n"/>
      <c r="I381" s="8" t="n"/>
      <c r="J381" s="11">
        <f>IF(I381="","",IFERROR(VLOOKUP(I381,Reasons!$B$6:$C$45,2,FALSE),"Not in the list"))</f>
        <v/>
      </c>
      <c r="K381" s="8" t="n"/>
    </row>
    <row r="382">
      <c r="A382" s="6" t="n"/>
      <c r="B382" s="7" t="n"/>
      <c r="C382" s="8" t="n"/>
      <c r="D382" s="8" t="n"/>
      <c r="E382" s="9" t="n"/>
      <c r="F382" s="9" t="n"/>
      <c r="G382" s="10">
        <f>IF(OR(E382="",F382=""),"",IFERROR(ROUND(MOD(F382-E382,1)*1440,0),"check time"))</f>
        <v/>
      </c>
      <c r="H382" s="8" t="n"/>
      <c r="I382" s="8" t="n"/>
      <c r="J382" s="11">
        <f>IF(I382="","",IFERROR(VLOOKUP(I382,Reasons!$B$6:$C$45,2,FALSE),"Not in the list"))</f>
        <v/>
      </c>
      <c r="K382" s="8" t="n"/>
    </row>
    <row r="383">
      <c r="A383" s="6" t="n"/>
      <c r="B383" s="7" t="n"/>
      <c r="C383" s="8" t="n"/>
      <c r="D383" s="8" t="n"/>
      <c r="E383" s="9" t="n"/>
      <c r="F383" s="9" t="n"/>
      <c r="G383" s="10">
        <f>IF(OR(E383="",F383=""),"",IFERROR(ROUND(MOD(F383-E383,1)*1440,0),"check time"))</f>
        <v/>
      </c>
      <c r="H383" s="8" t="n"/>
      <c r="I383" s="8" t="n"/>
      <c r="J383" s="11">
        <f>IF(I383="","",IFERROR(VLOOKUP(I383,Reasons!$B$6:$C$45,2,FALSE),"Not in the list"))</f>
        <v/>
      </c>
      <c r="K383" s="8" t="n"/>
    </row>
    <row r="384">
      <c r="A384" s="6" t="n"/>
      <c r="B384" s="7" t="n"/>
      <c r="C384" s="8" t="n"/>
      <c r="D384" s="8" t="n"/>
      <c r="E384" s="9" t="n"/>
      <c r="F384" s="9" t="n"/>
      <c r="G384" s="10">
        <f>IF(OR(E384="",F384=""),"",IFERROR(ROUND(MOD(F384-E384,1)*1440,0),"check time"))</f>
        <v/>
      </c>
      <c r="H384" s="8" t="n"/>
      <c r="I384" s="8" t="n"/>
      <c r="J384" s="11">
        <f>IF(I384="","",IFERROR(VLOOKUP(I384,Reasons!$B$6:$C$45,2,FALSE),"Not in the list"))</f>
        <v/>
      </c>
      <c r="K384" s="8" t="n"/>
    </row>
    <row r="385">
      <c r="A385" s="6" t="n"/>
      <c r="B385" s="7" t="n"/>
      <c r="C385" s="8" t="n"/>
      <c r="D385" s="8" t="n"/>
      <c r="E385" s="9" t="n"/>
      <c r="F385" s="9" t="n"/>
      <c r="G385" s="10">
        <f>IF(OR(E385="",F385=""),"",IFERROR(ROUND(MOD(F385-E385,1)*1440,0),"check time"))</f>
        <v/>
      </c>
      <c r="H385" s="8" t="n"/>
      <c r="I385" s="8" t="n"/>
      <c r="J385" s="11">
        <f>IF(I385="","",IFERROR(VLOOKUP(I385,Reasons!$B$6:$C$45,2,FALSE),"Not in the list"))</f>
        <v/>
      </c>
      <c r="K385" s="8" t="n"/>
    </row>
    <row r="386">
      <c r="A386" s="6" t="n"/>
      <c r="B386" s="7" t="n"/>
      <c r="C386" s="8" t="n"/>
      <c r="D386" s="8" t="n"/>
      <c r="E386" s="9" t="n"/>
      <c r="F386" s="9" t="n"/>
      <c r="G386" s="10">
        <f>IF(OR(E386="",F386=""),"",IFERROR(ROUND(MOD(F386-E386,1)*1440,0),"check time"))</f>
        <v/>
      </c>
      <c r="H386" s="8" t="n"/>
      <c r="I386" s="8" t="n"/>
      <c r="J386" s="11">
        <f>IF(I386="","",IFERROR(VLOOKUP(I386,Reasons!$B$6:$C$45,2,FALSE),"Not in the list"))</f>
        <v/>
      </c>
      <c r="K386" s="8" t="n"/>
    </row>
    <row r="387">
      <c r="A387" s="6" t="n"/>
      <c r="B387" s="7" t="n"/>
      <c r="C387" s="8" t="n"/>
      <c r="D387" s="8" t="n"/>
      <c r="E387" s="9" t="n"/>
      <c r="F387" s="9" t="n"/>
      <c r="G387" s="10">
        <f>IF(OR(E387="",F387=""),"",IFERROR(ROUND(MOD(F387-E387,1)*1440,0),"check time"))</f>
        <v/>
      </c>
      <c r="H387" s="8" t="n"/>
      <c r="I387" s="8" t="n"/>
      <c r="J387" s="11">
        <f>IF(I387="","",IFERROR(VLOOKUP(I387,Reasons!$B$6:$C$45,2,FALSE),"Not in the list"))</f>
        <v/>
      </c>
      <c r="K387" s="8" t="n"/>
    </row>
    <row r="388">
      <c r="A388" s="6" t="n"/>
      <c r="B388" s="7" t="n"/>
      <c r="C388" s="8" t="n"/>
      <c r="D388" s="8" t="n"/>
      <c r="E388" s="9" t="n"/>
      <c r="F388" s="9" t="n"/>
      <c r="G388" s="10">
        <f>IF(OR(E388="",F388=""),"",IFERROR(ROUND(MOD(F388-E388,1)*1440,0),"check time"))</f>
        <v/>
      </c>
      <c r="H388" s="8" t="n"/>
      <c r="I388" s="8" t="n"/>
      <c r="J388" s="11">
        <f>IF(I388="","",IFERROR(VLOOKUP(I388,Reasons!$B$6:$C$45,2,FALSE),"Not in the list"))</f>
        <v/>
      </c>
      <c r="K388" s="8" t="n"/>
    </row>
    <row r="389">
      <c r="A389" s="6" t="n"/>
      <c r="B389" s="7" t="n"/>
      <c r="C389" s="8" t="n"/>
      <c r="D389" s="8" t="n"/>
      <c r="E389" s="9" t="n"/>
      <c r="F389" s="9" t="n"/>
      <c r="G389" s="10">
        <f>IF(OR(E389="",F389=""),"",IFERROR(ROUND(MOD(F389-E389,1)*1440,0),"check time"))</f>
        <v/>
      </c>
      <c r="H389" s="8" t="n"/>
      <c r="I389" s="8" t="n"/>
      <c r="J389" s="11">
        <f>IF(I389="","",IFERROR(VLOOKUP(I389,Reasons!$B$6:$C$45,2,FALSE),"Not in the list"))</f>
        <v/>
      </c>
      <c r="K389" s="8" t="n"/>
    </row>
    <row r="390">
      <c r="A390" s="6" t="n"/>
      <c r="B390" s="7" t="n"/>
      <c r="C390" s="8" t="n"/>
      <c r="D390" s="8" t="n"/>
      <c r="E390" s="9" t="n"/>
      <c r="F390" s="9" t="n"/>
      <c r="G390" s="10">
        <f>IF(OR(E390="",F390=""),"",IFERROR(ROUND(MOD(F390-E390,1)*1440,0),"check time"))</f>
        <v/>
      </c>
      <c r="H390" s="8" t="n"/>
      <c r="I390" s="8" t="n"/>
      <c r="J390" s="11">
        <f>IF(I390="","",IFERROR(VLOOKUP(I390,Reasons!$B$6:$C$45,2,FALSE),"Not in the list"))</f>
        <v/>
      </c>
      <c r="K390" s="8" t="n"/>
    </row>
    <row r="391">
      <c r="A391" s="6" t="n"/>
      <c r="B391" s="7" t="n"/>
      <c r="C391" s="8" t="n"/>
      <c r="D391" s="8" t="n"/>
      <c r="E391" s="9" t="n"/>
      <c r="F391" s="9" t="n"/>
      <c r="G391" s="10">
        <f>IF(OR(E391="",F391=""),"",IFERROR(ROUND(MOD(F391-E391,1)*1440,0),"check time"))</f>
        <v/>
      </c>
      <c r="H391" s="8" t="n"/>
      <c r="I391" s="8" t="n"/>
      <c r="J391" s="11">
        <f>IF(I391="","",IFERROR(VLOOKUP(I391,Reasons!$B$6:$C$45,2,FALSE),"Not in the list"))</f>
        <v/>
      </c>
      <c r="K391" s="8" t="n"/>
    </row>
    <row r="392">
      <c r="A392" s="6" t="n"/>
      <c r="B392" s="7" t="n"/>
      <c r="C392" s="8" t="n"/>
      <c r="D392" s="8" t="n"/>
      <c r="E392" s="9" t="n"/>
      <c r="F392" s="9" t="n"/>
      <c r="G392" s="10">
        <f>IF(OR(E392="",F392=""),"",IFERROR(ROUND(MOD(F392-E392,1)*1440,0),"check time"))</f>
        <v/>
      </c>
      <c r="H392" s="8" t="n"/>
      <c r="I392" s="8" t="n"/>
      <c r="J392" s="11">
        <f>IF(I392="","",IFERROR(VLOOKUP(I392,Reasons!$B$6:$C$45,2,FALSE),"Not in the list"))</f>
        <v/>
      </c>
      <c r="K392" s="8" t="n"/>
    </row>
    <row r="393">
      <c r="A393" s="6" t="n"/>
      <c r="B393" s="7" t="n"/>
      <c r="C393" s="8" t="n"/>
      <c r="D393" s="8" t="n"/>
      <c r="E393" s="9" t="n"/>
      <c r="F393" s="9" t="n"/>
      <c r="G393" s="10">
        <f>IF(OR(E393="",F393=""),"",IFERROR(ROUND(MOD(F393-E393,1)*1440,0),"check time"))</f>
        <v/>
      </c>
      <c r="H393" s="8" t="n"/>
      <c r="I393" s="8" t="n"/>
      <c r="J393" s="11">
        <f>IF(I393="","",IFERROR(VLOOKUP(I393,Reasons!$B$6:$C$45,2,FALSE),"Not in the list"))</f>
        <v/>
      </c>
      <c r="K393" s="8" t="n"/>
    </row>
    <row r="394">
      <c r="A394" s="6" t="n"/>
      <c r="B394" s="7" t="n"/>
      <c r="C394" s="8" t="n"/>
      <c r="D394" s="8" t="n"/>
      <c r="E394" s="9" t="n"/>
      <c r="F394" s="9" t="n"/>
      <c r="G394" s="10">
        <f>IF(OR(E394="",F394=""),"",IFERROR(ROUND(MOD(F394-E394,1)*1440,0),"check time"))</f>
        <v/>
      </c>
      <c r="H394" s="8" t="n"/>
      <c r="I394" s="8" t="n"/>
      <c r="J394" s="11">
        <f>IF(I394="","",IFERROR(VLOOKUP(I394,Reasons!$B$6:$C$45,2,FALSE),"Not in the list"))</f>
        <v/>
      </c>
      <c r="K394" s="8" t="n"/>
    </row>
    <row r="395">
      <c r="A395" s="6" t="n"/>
      <c r="B395" s="7" t="n"/>
      <c r="C395" s="8" t="n"/>
      <c r="D395" s="8" t="n"/>
      <c r="E395" s="9" t="n"/>
      <c r="F395" s="9" t="n"/>
      <c r="G395" s="10">
        <f>IF(OR(E395="",F395=""),"",IFERROR(ROUND(MOD(F395-E395,1)*1440,0),"check time"))</f>
        <v/>
      </c>
      <c r="H395" s="8" t="n"/>
      <c r="I395" s="8" t="n"/>
      <c r="J395" s="11">
        <f>IF(I395="","",IFERROR(VLOOKUP(I395,Reasons!$B$6:$C$45,2,FALSE),"Not in the list"))</f>
        <v/>
      </c>
      <c r="K395" s="8" t="n"/>
    </row>
    <row r="396">
      <c r="A396" s="6" t="n"/>
      <c r="B396" s="7" t="n"/>
      <c r="C396" s="8" t="n"/>
      <c r="D396" s="8" t="n"/>
      <c r="E396" s="9" t="n"/>
      <c r="F396" s="9" t="n"/>
      <c r="G396" s="10">
        <f>IF(OR(E396="",F396=""),"",IFERROR(ROUND(MOD(F396-E396,1)*1440,0),"check time"))</f>
        <v/>
      </c>
      <c r="H396" s="8" t="n"/>
      <c r="I396" s="8" t="n"/>
      <c r="J396" s="11">
        <f>IF(I396="","",IFERROR(VLOOKUP(I396,Reasons!$B$6:$C$45,2,FALSE),"Not in the list"))</f>
        <v/>
      </c>
      <c r="K396" s="8" t="n"/>
    </row>
    <row r="397">
      <c r="A397" s="6" t="n"/>
      <c r="B397" s="7" t="n"/>
      <c r="C397" s="8" t="n"/>
      <c r="D397" s="8" t="n"/>
      <c r="E397" s="9" t="n"/>
      <c r="F397" s="9" t="n"/>
      <c r="G397" s="10">
        <f>IF(OR(E397="",F397=""),"",IFERROR(ROUND(MOD(F397-E397,1)*1440,0),"check time"))</f>
        <v/>
      </c>
      <c r="H397" s="8" t="n"/>
      <c r="I397" s="8" t="n"/>
      <c r="J397" s="11">
        <f>IF(I397="","",IFERROR(VLOOKUP(I397,Reasons!$B$6:$C$45,2,FALSE),"Not in the list"))</f>
        <v/>
      </c>
      <c r="K397" s="8" t="n"/>
    </row>
    <row r="398">
      <c r="A398" s="6" t="n"/>
      <c r="B398" s="7" t="n"/>
      <c r="C398" s="8" t="n"/>
      <c r="D398" s="8" t="n"/>
      <c r="E398" s="9" t="n"/>
      <c r="F398" s="9" t="n"/>
      <c r="G398" s="10">
        <f>IF(OR(E398="",F398=""),"",IFERROR(ROUND(MOD(F398-E398,1)*1440,0),"check time"))</f>
        <v/>
      </c>
      <c r="H398" s="8" t="n"/>
      <c r="I398" s="8" t="n"/>
      <c r="J398" s="11">
        <f>IF(I398="","",IFERROR(VLOOKUP(I398,Reasons!$B$6:$C$45,2,FALSE),"Not in the list"))</f>
        <v/>
      </c>
      <c r="K398" s="8" t="n"/>
    </row>
    <row r="399">
      <c r="A399" s="6" t="n"/>
      <c r="B399" s="7" t="n"/>
      <c r="C399" s="8" t="n"/>
      <c r="D399" s="8" t="n"/>
      <c r="E399" s="9" t="n"/>
      <c r="F399" s="9" t="n"/>
      <c r="G399" s="10">
        <f>IF(OR(E399="",F399=""),"",IFERROR(ROUND(MOD(F399-E399,1)*1440,0),"check time"))</f>
        <v/>
      </c>
      <c r="H399" s="8" t="n"/>
      <c r="I399" s="8" t="n"/>
      <c r="J399" s="11">
        <f>IF(I399="","",IFERROR(VLOOKUP(I399,Reasons!$B$6:$C$45,2,FALSE),"Not in the list"))</f>
        <v/>
      </c>
      <c r="K399" s="8" t="n"/>
    </row>
    <row r="400">
      <c r="A400" s="6" t="n"/>
      <c r="B400" s="7" t="n"/>
      <c r="C400" s="8" t="n"/>
      <c r="D400" s="8" t="n"/>
      <c r="E400" s="9" t="n"/>
      <c r="F400" s="9" t="n"/>
      <c r="G400" s="10">
        <f>IF(OR(E400="",F400=""),"",IFERROR(ROUND(MOD(F400-E400,1)*1440,0),"check time"))</f>
        <v/>
      </c>
      <c r="H400" s="8" t="n"/>
      <c r="I400" s="8" t="n"/>
      <c r="J400" s="11">
        <f>IF(I400="","",IFERROR(VLOOKUP(I400,Reasons!$B$6:$C$45,2,FALSE),"Not in the list"))</f>
        <v/>
      </c>
      <c r="K400" s="8" t="n"/>
    </row>
    <row r="401">
      <c r="A401" s="6" t="n"/>
      <c r="B401" s="7" t="n"/>
      <c r="C401" s="8" t="n"/>
      <c r="D401" s="8" t="n"/>
      <c r="E401" s="9" t="n"/>
      <c r="F401" s="9" t="n"/>
      <c r="G401" s="10">
        <f>IF(OR(E401="",F401=""),"",IFERROR(ROUND(MOD(F401-E401,1)*1440,0),"check time"))</f>
        <v/>
      </c>
      <c r="H401" s="8" t="n"/>
      <c r="I401" s="8" t="n"/>
      <c r="J401" s="11">
        <f>IF(I401="","",IFERROR(VLOOKUP(I401,Reasons!$B$6:$C$45,2,FALSE),"Not in the list"))</f>
        <v/>
      </c>
      <c r="K401" s="8" t="n"/>
    </row>
    <row r="402">
      <c r="A402" s="6" t="n"/>
      <c r="B402" s="7" t="n"/>
      <c r="C402" s="8" t="n"/>
      <c r="D402" s="8" t="n"/>
      <c r="E402" s="9" t="n"/>
      <c r="F402" s="9" t="n"/>
      <c r="G402" s="10">
        <f>IF(OR(E402="",F402=""),"",IFERROR(ROUND(MOD(F402-E402,1)*1440,0),"check time"))</f>
        <v/>
      </c>
      <c r="H402" s="8" t="n"/>
      <c r="I402" s="8" t="n"/>
      <c r="J402" s="11">
        <f>IF(I402="","",IFERROR(VLOOKUP(I402,Reasons!$B$6:$C$45,2,FALSE),"Not in the list"))</f>
        <v/>
      </c>
      <c r="K402" s="8" t="n"/>
    </row>
    <row r="403">
      <c r="A403" s="6" t="n"/>
      <c r="B403" s="7" t="n"/>
      <c r="C403" s="8" t="n"/>
      <c r="D403" s="8" t="n"/>
      <c r="E403" s="9" t="n"/>
      <c r="F403" s="9" t="n"/>
      <c r="G403" s="10">
        <f>IF(OR(E403="",F403=""),"",IFERROR(ROUND(MOD(F403-E403,1)*1440,0),"check time"))</f>
        <v/>
      </c>
      <c r="H403" s="8" t="n"/>
      <c r="I403" s="8" t="n"/>
      <c r="J403" s="11">
        <f>IF(I403="","",IFERROR(VLOOKUP(I403,Reasons!$B$6:$C$45,2,FALSE),"Not in the list"))</f>
        <v/>
      </c>
      <c r="K403" s="8" t="n"/>
    </row>
    <row r="404">
      <c r="A404" s="6" t="n"/>
      <c r="B404" s="7" t="n"/>
      <c r="C404" s="8" t="n"/>
      <c r="D404" s="8" t="n"/>
      <c r="E404" s="9" t="n"/>
      <c r="F404" s="9" t="n"/>
      <c r="G404" s="10">
        <f>IF(OR(E404="",F404=""),"",IFERROR(ROUND(MOD(F404-E404,1)*1440,0),"check time"))</f>
        <v/>
      </c>
      <c r="H404" s="8" t="n"/>
      <c r="I404" s="8" t="n"/>
      <c r="J404" s="11">
        <f>IF(I404="","",IFERROR(VLOOKUP(I404,Reasons!$B$6:$C$45,2,FALSE),"Not in the list"))</f>
        <v/>
      </c>
      <c r="K404" s="8" t="n"/>
    </row>
    <row r="405">
      <c r="A405" s="6" t="n"/>
      <c r="B405" s="7" t="n"/>
      <c r="C405" s="8" t="n"/>
      <c r="D405" s="8" t="n"/>
      <c r="E405" s="9" t="n"/>
      <c r="F405" s="9" t="n"/>
      <c r="G405" s="10">
        <f>IF(OR(E405="",F405=""),"",IFERROR(ROUND(MOD(F405-E405,1)*1440,0),"check time"))</f>
        <v/>
      </c>
      <c r="H405" s="8" t="n"/>
      <c r="I405" s="8" t="n"/>
      <c r="J405" s="11">
        <f>IF(I405="","",IFERROR(VLOOKUP(I405,Reasons!$B$6:$C$45,2,FALSE),"Not in the list"))</f>
        <v/>
      </c>
      <c r="K405" s="8" t="n"/>
    </row>
    <row r="406">
      <c r="A406" s="6" t="n"/>
      <c r="B406" s="7" t="n"/>
      <c r="C406" s="8" t="n"/>
      <c r="D406" s="8" t="n"/>
      <c r="E406" s="9" t="n"/>
      <c r="F406" s="9" t="n"/>
      <c r="G406" s="10">
        <f>IF(OR(E406="",F406=""),"",IFERROR(ROUND(MOD(F406-E406,1)*1440,0),"check time"))</f>
        <v/>
      </c>
      <c r="H406" s="8" t="n"/>
      <c r="I406" s="8" t="n"/>
      <c r="J406" s="11">
        <f>IF(I406="","",IFERROR(VLOOKUP(I406,Reasons!$B$6:$C$45,2,FALSE),"Not in the list"))</f>
        <v/>
      </c>
      <c r="K406" s="8" t="n"/>
    </row>
    <row r="407">
      <c r="A407" s="6" t="n"/>
      <c r="B407" s="7" t="n"/>
      <c r="C407" s="8" t="n"/>
      <c r="D407" s="8" t="n"/>
      <c r="E407" s="9" t="n"/>
      <c r="F407" s="9" t="n"/>
      <c r="G407" s="10">
        <f>IF(OR(E407="",F407=""),"",IFERROR(ROUND(MOD(F407-E407,1)*1440,0),"check time"))</f>
        <v/>
      </c>
      <c r="H407" s="8" t="n"/>
      <c r="I407" s="8" t="n"/>
      <c r="J407" s="11">
        <f>IF(I407="","",IFERROR(VLOOKUP(I407,Reasons!$B$6:$C$45,2,FALSE),"Not in the list"))</f>
        <v/>
      </c>
      <c r="K407" s="8" t="n"/>
    </row>
    <row r="408">
      <c r="A408" s="6" t="n"/>
      <c r="B408" s="7" t="n"/>
      <c r="C408" s="8" t="n"/>
      <c r="D408" s="8" t="n"/>
      <c r="E408" s="9" t="n"/>
      <c r="F408" s="9" t="n"/>
      <c r="G408" s="10">
        <f>IF(OR(E408="",F408=""),"",IFERROR(ROUND(MOD(F408-E408,1)*1440,0),"check time"))</f>
        <v/>
      </c>
      <c r="H408" s="8" t="n"/>
      <c r="I408" s="8" t="n"/>
      <c r="J408" s="11">
        <f>IF(I408="","",IFERROR(VLOOKUP(I408,Reasons!$B$6:$C$45,2,FALSE),"Not in the list"))</f>
        <v/>
      </c>
      <c r="K408" s="8" t="n"/>
    </row>
    <row r="409">
      <c r="A409" s="6" t="n"/>
      <c r="B409" s="7" t="n"/>
      <c r="C409" s="8" t="n"/>
      <c r="D409" s="8" t="n"/>
      <c r="E409" s="9" t="n"/>
      <c r="F409" s="9" t="n"/>
      <c r="G409" s="10">
        <f>IF(OR(E409="",F409=""),"",IFERROR(ROUND(MOD(F409-E409,1)*1440,0),"check time"))</f>
        <v/>
      </c>
      <c r="H409" s="8" t="n"/>
      <c r="I409" s="8" t="n"/>
      <c r="J409" s="11">
        <f>IF(I409="","",IFERROR(VLOOKUP(I409,Reasons!$B$6:$C$45,2,FALSE),"Not in the list"))</f>
        <v/>
      </c>
      <c r="K409" s="8" t="n"/>
    </row>
    <row r="410">
      <c r="A410" s="6" t="n"/>
      <c r="B410" s="7" t="n"/>
      <c r="C410" s="8" t="n"/>
      <c r="D410" s="8" t="n"/>
      <c r="E410" s="9" t="n"/>
      <c r="F410" s="9" t="n"/>
      <c r="G410" s="10">
        <f>IF(OR(E410="",F410=""),"",IFERROR(ROUND(MOD(F410-E410,1)*1440,0),"check time"))</f>
        <v/>
      </c>
      <c r="H410" s="8" t="n"/>
      <c r="I410" s="8" t="n"/>
      <c r="J410" s="11">
        <f>IF(I410="","",IFERROR(VLOOKUP(I410,Reasons!$B$6:$C$45,2,FALSE),"Not in the list"))</f>
        <v/>
      </c>
      <c r="K410" s="8" t="n"/>
    </row>
    <row r="411">
      <c r="A411" s="6" t="n"/>
      <c r="B411" s="7" t="n"/>
      <c r="C411" s="8" t="n"/>
      <c r="D411" s="8" t="n"/>
      <c r="E411" s="9" t="n"/>
      <c r="F411" s="9" t="n"/>
      <c r="G411" s="10">
        <f>IF(OR(E411="",F411=""),"",IFERROR(ROUND(MOD(F411-E411,1)*1440,0),"check time"))</f>
        <v/>
      </c>
      <c r="H411" s="8" t="n"/>
      <c r="I411" s="8" t="n"/>
      <c r="J411" s="11">
        <f>IF(I411="","",IFERROR(VLOOKUP(I411,Reasons!$B$6:$C$45,2,FALSE),"Not in the list"))</f>
        <v/>
      </c>
      <c r="K411" s="8" t="n"/>
    </row>
    <row r="412">
      <c r="A412" s="6" t="n"/>
      <c r="B412" s="7" t="n"/>
      <c r="C412" s="8" t="n"/>
      <c r="D412" s="8" t="n"/>
      <c r="E412" s="9" t="n"/>
      <c r="F412" s="9" t="n"/>
      <c r="G412" s="10">
        <f>IF(OR(E412="",F412=""),"",IFERROR(ROUND(MOD(F412-E412,1)*1440,0),"check time"))</f>
        <v/>
      </c>
      <c r="H412" s="8" t="n"/>
      <c r="I412" s="8" t="n"/>
      <c r="J412" s="11">
        <f>IF(I412="","",IFERROR(VLOOKUP(I412,Reasons!$B$6:$C$45,2,FALSE),"Not in the list"))</f>
        <v/>
      </c>
      <c r="K412" s="8" t="n"/>
    </row>
    <row r="413">
      <c r="A413" s="6" t="n"/>
      <c r="B413" s="7" t="n"/>
      <c r="C413" s="8" t="n"/>
      <c r="D413" s="8" t="n"/>
      <c r="E413" s="9" t="n"/>
      <c r="F413" s="9" t="n"/>
      <c r="G413" s="10">
        <f>IF(OR(E413="",F413=""),"",IFERROR(ROUND(MOD(F413-E413,1)*1440,0),"check time"))</f>
        <v/>
      </c>
      <c r="H413" s="8" t="n"/>
      <c r="I413" s="8" t="n"/>
      <c r="J413" s="11">
        <f>IF(I413="","",IFERROR(VLOOKUP(I413,Reasons!$B$6:$C$45,2,FALSE),"Not in the list"))</f>
        <v/>
      </c>
      <c r="K413" s="8" t="n"/>
    </row>
    <row r="414">
      <c r="A414" s="6" t="n"/>
      <c r="B414" s="7" t="n"/>
      <c r="C414" s="8" t="n"/>
      <c r="D414" s="8" t="n"/>
      <c r="E414" s="9" t="n"/>
      <c r="F414" s="9" t="n"/>
      <c r="G414" s="10">
        <f>IF(OR(E414="",F414=""),"",IFERROR(ROUND(MOD(F414-E414,1)*1440,0),"check time"))</f>
        <v/>
      </c>
      <c r="H414" s="8" t="n"/>
      <c r="I414" s="8" t="n"/>
      <c r="J414" s="11">
        <f>IF(I414="","",IFERROR(VLOOKUP(I414,Reasons!$B$6:$C$45,2,FALSE),"Not in the list"))</f>
        <v/>
      </c>
      <c r="K414" s="8" t="n"/>
    </row>
    <row r="415">
      <c r="A415" s="6" t="n"/>
      <c r="B415" s="7" t="n"/>
      <c r="C415" s="8" t="n"/>
      <c r="D415" s="8" t="n"/>
      <c r="E415" s="9" t="n"/>
      <c r="F415" s="9" t="n"/>
      <c r="G415" s="10">
        <f>IF(OR(E415="",F415=""),"",IFERROR(ROUND(MOD(F415-E415,1)*1440,0),"check time"))</f>
        <v/>
      </c>
      <c r="H415" s="8" t="n"/>
      <c r="I415" s="8" t="n"/>
      <c r="J415" s="11">
        <f>IF(I415="","",IFERROR(VLOOKUP(I415,Reasons!$B$6:$C$45,2,FALSE),"Not in the list"))</f>
        <v/>
      </c>
      <c r="K415" s="8" t="n"/>
    </row>
    <row r="416">
      <c r="A416" s="6" t="n"/>
      <c r="B416" s="7" t="n"/>
      <c r="C416" s="8" t="n"/>
      <c r="D416" s="8" t="n"/>
      <c r="E416" s="9" t="n"/>
      <c r="F416" s="9" t="n"/>
      <c r="G416" s="10">
        <f>IF(OR(E416="",F416=""),"",IFERROR(ROUND(MOD(F416-E416,1)*1440,0),"check time"))</f>
        <v/>
      </c>
      <c r="H416" s="8" t="n"/>
      <c r="I416" s="8" t="n"/>
      <c r="J416" s="11">
        <f>IF(I416="","",IFERROR(VLOOKUP(I416,Reasons!$B$6:$C$45,2,FALSE),"Not in the list"))</f>
        <v/>
      </c>
      <c r="K416" s="8" t="n"/>
    </row>
    <row r="417">
      <c r="A417" s="6" t="n"/>
      <c r="B417" s="7" t="n"/>
      <c r="C417" s="8" t="n"/>
      <c r="D417" s="8" t="n"/>
      <c r="E417" s="9" t="n"/>
      <c r="F417" s="9" t="n"/>
      <c r="G417" s="10">
        <f>IF(OR(E417="",F417=""),"",IFERROR(ROUND(MOD(F417-E417,1)*1440,0),"check time"))</f>
        <v/>
      </c>
      <c r="H417" s="8" t="n"/>
      <c r="I417" s="8" t="n"/>
      <c r="J417" s="11">
        <f>IF(I417="","",IFERROR(VLOOKUP(I417,Reasons!$B$6:$C$45,2,FALSE),"Not in the list"))</f>
        <v/>
      </c>
      <c r="K417" s="8" t="n"/>
    </row>
    <row r="418">
      <c r="A418" s="6" t="n"/>
      <c r="B418" s="7" t="n"/>
      <c r="C418" s="8" t="n"/>
      <c r="D418" s="8" t="n"/>
      <c r="E418" s="9" t="n"/>
      <c r="F418" s="9" t="n"/>
      <c r="G418" s="10">
        <f>IF(OR(E418="",F418=""),"",IFERROR(ROUND(MOD(F418-E418,1)*1440,0),"check time"))</f>
        <v/>
      </c>
      <c r="H418" s="8" t="n"/>
      <c r="I418" s="8" t="n"/>
      <c r="J418" s="11">
        <f>IF(I418="","",IFERROR(VLOOKUP(I418,Reasons!$B$6:$C$45,2,FALSE),"Not in the list"))</f>
        <v/>
      </c>
      <c r="K418" s="8" t="n"/>
    </row>
    <row r="419">
      <c r="A419" s="6" t="n"/>
      <c r="B419" s="7" t="n"/>
      <c r="C419" s="8" t="n"/>
      <c r="D419" s="8" t="n"/>
      <c r="E419" s="9" t="n"/>
      <c r="F419" s="9" t="n"/>
      <c r="G419" s="10">
        <f>IF(OR(E419="",F419=""),"",IFERROR(ROUND(MOD(F419-E419,1)*1440,0),"check time"))</f>
        <v/>
      </c>
      <c r="H419" s="8" t="n"/>
      <c r="I419" s="8" t="n"/>
      <c r="J419" s="11">
        <f>IF(I419="","",IFERROR(VLOOKUP(I419,Reasons!$B$6:$C$45,2,FALSE),"Not in the list"))</f>
        <v/>
      </c>
      <c r="K419" s="8" t="n"/>
    </row>
    <row r="420">
      <c r="A420" s="6" t="n"/>
      <c r="B420" s="7" t="n"/>
      <c r="C420" s="8" t="n"/>
      <c r="D420" s="8" t="n"/>
      <c r="E420" s="9" t="n"/>
      <c r="F420" s="9" t="n"/>
      <c r="G420" s="10">
        <f>IF(OR(E420="",F420=""),"",IFERROR(ROUND(MOD(F420-E420,1)*1440,0),"check time"))</f>
        <v/>
      </c>
      <c r="H420" s="8" t="n"/>
      <c r="I420" s="8" t="n"/>
      <c r="J420" s="11">
        <f>IF(I420="","",IFERROR(VLOOKUP(I420,Reasons!$B$6:$C$45,2,FALSE),"Not in the list"))</f>
        <v/>
      </c>
      <c r="K420" s="8" t="n"/>
    </row>
    <row r="421">
      <c r="A421" s="6" t="n"/>
      <c r="B421" s="7" t="n"/>
      <c r="C421" s="8" t="n"/>
      <c r="D421" s="8" t="n"/>
      <c r="E421" s="9" t="n"/>
      <c r="F421" s="9" t="n"/>
      <c r="G421" s="10">
        <f>IF(OR(E421="",F421=""),"",IFERROR(ROUND(MOD(F421-E421,1)*1440,0),"check time"))</f>
        <v/>
      </c>
      <c r="H421" s="8" t="n"/>
      <c r="I421" s="8" t="n"/>
      <c r="J421" s="11">
        <f>IF(I421="","",IFERROR(VLOOKUP(I421,Reasons!$B$6:$C$45,2,FALSE),"Not in the list"))</f>
        <v/>
      </c>
      <c r="K421" s="8" t="n"/>
    </row>
    <row r="422">
      <c r="A422" s="6" t="n"/>
      <c r="B422" s="7" t="n"/>
      <c r="C422" s="8" t="n"/>
      <c r="D422" s="8" t="n"/>
      <c r="E422" s="9" t="n"/>
      <c r="F422" s="9" t="n"/>
      <c r="G422" s="10">
        <f>IF(OR(E422="",F422=""),"",IFERROR(ROUND(MOD(F422-E422,1)*1440,0),"check time"))</f>
        <v/>
      </c>
      <c r="H422" s="8" t="n"/>
      <c r="I422" s="8" t="n"/>
      <c r="J422" s="11">
        <f>IF(I422="","",IFERROR(VLOOKUP(I422,Reasons!$B$6:$C$45,2,FALSE),"Not in the list"))</f>
        <v/>
      </c>
      <c r="K422" s="8" t="n"/>
    </row>
    <row r="423">
      <c r="A423" s="6" t="n"/>
      <c r="B423" s="7" t="n"/>
      <c r="C423" s="8" t="n"/>
      <c r="D423" s="8" t="n"/>
      <c r="E423" s="9" t="n"/>
      <c r="F423" s="9" t="n"/>
      <c r="G423" s="10">
        <f>IF(OR(E423="",F423=""),"",IFERROR(ROUND(MOD(F423-E423,1)*1440,0),"check time"))</f>
        <v/>
      </c>
      <c r="H423" s="8" t="n"/>
      <c r="I423" s="8" t="n"/>
      <c r="J423" s="11">
        <f>IF(I423="","",IFERROR(VLOOKUP(I423,Reasons!$B$6:$C$45,2,FALSE),"Not in the list"))</f>
        <v/>
      </c>
      <c r="K423" s="8" t="n"/>
    </row>
    <row r="424">
      <c r="A424" s="6" t="n"/>
      <c r="B424" s="7" t="n"/>
      <c r="C424" s="8" t="n"/>
      <c r="D424" s="8" t="n"/>
      <c r="E424" s="9" t="n"/>
      <c r="F424" s="9" t="n"/>
      <c r="G424" s="10">
        <f>IF(OR(E424="",F424=""),"",IFERROR(ROUND(MOD(F424-E424,1)*1440,0),"check time"))</f>
        <v/>
      </c>
      <c r="H424" s="8" t="n"/>
      <c r="I424" s="8" t="n"/>
      <c r="J424" s="11">
        <f>IF(I424="","",IFERROR(VLOOKUP(I424,Reasons!$B$6:$C$45,2,FALSE),"Not in the list"))</f>
        <v/>
      </c>
      <c r="K424" s="8" t="n"/>
    </row>
    <row r="425">
      <c r="A425" s="6" t="n"/>
      <c r="B425" s="7" t="n"/>
      <c r="C425" s="8" t="n"/>
      <c r="D425" s="8" t="n"/>
      <c r="E425" s="9" t="n"/>
      <c r="F425" s="9" t="n"/>
      <c r="G425" s="10">
        <f>IF(OR(E425="",F425=""),"",IFERROR(ROUND(MOD(F425-E425,1)*1440,0),"check time"))</f>
        <v/>
      </c>
      <c r="H425" s="8" t="n"/>
      <c r="I425" s="8" t="n"/>
      <c r="J425" s="11">
        <f>IF(I425="","",IFERROR(VLOOKUP(I425,Reasons!$B$6:$C$45,2,FALSE),"Not in the list"))</f>
        <v/>
      </c>
      <c r="K425" s="8" t="n"/>
    </row>
    <row r="426">
      <c r="A426" s="6" t="n"/>
      <c r="B426" s="7" t="n"/>
      <c r="C426" s="8" t="n"/>
      <c r="D426" s="8" t="n"/>
      <c r="E426" s="9" t="n"/>
      <c r="F426" s="9" t="n"/>
      <c r="G426" s="10">
        <f>IF(OR(E426="",F426=""),"",IFERROR(ROUND(MOD(F426-E426,1)*1440,0),"check time"))</f>
        <v/>
      </c>
      <c r="H426" s="8" t="n"/>
      <c r="I426" s="8" t="n"/>
      <c r="J426" s="11">
        <f>IF(I426="","",IFERROR(VLOOKUP(I426,Reasons!$B$6:$C$45,2,FALSE),"Not in the list"))</f>
        <v/>
      </c>
      <c r="K426" s="8" t="n"/>
    </row>
    <row r="427">
      <c r="A427" s="6" t="n"/>
      <c r="B427" s="7" t="n"/>
      <c r="C427" s="8" t="n"/>
      <c r="D427" s="8" t="n"/>
      <c r="E427" s="9" t="n"/>
      <c r="F427" s="9" t="n"/>
      <c r="G427" s="10">
        <f>IF(OR(E427="",F427=""),"",IFERROR(ROUND(MOD(F427-E427,1)*1440,0),"check time"))</f>
        <v/>
      </c>
      <c r="H427" s="8" t="n"/>
      <c r="I427" s="8" t="n"/>
      <c r="J427" s="11">
        <f>IF(I427="","",IFERROR(VLOOKUP(I427,Reasons!$B$6:$C$45,2,FALSE),"Not in the list"))</f>
        <v/>
      </c>
      <c r="K427" s="8" t="n"/>
    </row>
    <row r="428">
      <c r="A428" s="6" t="n"/>
      <c r="B428" s="7" t="n"/>
      <c r="C428" s="8" t="n"/>
      <c r="D428" s="8" t="n"/>
      <c r="E428" s="9" t="n"/>
      <c r="F428" s="9" t="n"/>
      <c r="G428" s="10">
        <f>IF(OR(E428="",F428=""),"",IFERROR(ROUND(MOD(F428-E428,1)*1440,0),"check time"))</f>
        <v/>
      </c>
      <c r="H428" s="8" t="n"/>
      <c r="I428" s="8" t="n"/>
      <c r="J428" s="11">
        <f>IF(I428="","",IFERROR(VLOOKUP(I428,Reasons!$B$6:$C$45,2,FALSE),"Not in the list"))</f>
        <v/>
      </c>
      <c r="K428" s="8" t="n"/>
    </row>
    <row r="429">
      <c r="A429" s="6" t="n"/>
      <c r="B429" s="7" t="n"/>
      <c r="C429" s="8" t="n"/>
      <c r="D429" s="8" t="n"/>
      <c r="E429" s="9" t="n"/>
      <c r="F429" s="9" t="n"/>
      <c r="G429" s="10">
        <f>IF(OR(E429="",F429=""),"",IFERROR(ROUND(MOD(F429-E429,1)*1440,0),"check time"))</f>
        <v/>
      </c>
      <c r="H429" s="8" t="n"/>
      <c r="I429" s="8" t="n"/>
      <c r="J429" s="11">
        <f>IF(I429="","",IFERROR(VLOOKUP(I429,Reasons!$B$6:$C$45,2,FALSE),"Not in the list"))</f>
        <v/>
      </c>
      <c r="K429" s="8" t="n"/>
    </row>
    <row r="430">
      <c r="A430" s="6" t="n"/>
      <c r="B430" s="7" t="n"/>
      <c r="C430" s="8" t="n"/>
      <c r="D430" s="8" t="n"/>
      <c r="E430" s="9" t="n"/>
      <c r="F430" s="9" t="n"/>
      <c r="G430" s="10">
        <f>IF(OR(E430="",F430=""),"",IFERROR(ROUND(MOD(F430-E430,1)*1440,0),"check time"))</f>
        <v/>
      </c>
      <c r="H430" s="8" t="n"/>
      <c r="I430" s="8" t="n"/>
      <c r="J430" s="11">
        <f>IF(I430="","",IFERROR(VLOOKUP(I430,Reasons!$B$6:$C$45,2,FALSE),"Not in the list"))</f>
        <v/>
      </c>
      <c r="K430" s="8" t="n"/>
    </row>
    <row r="431">
      <c r="A431" s="6" t="n"/>
      <c r="B431" s="7" t="n"/>
      <c r="C431" s="8" t="n"/>
      <c r="D431" s="8" t="n"/>
      <c r="E431" s="9" t="n"/>
      <c r="F431" s="9" t="n"/>
      <c r="G431" s="10">
        <f>IF(OR(E431="",F431=""),"",IFERROR(ROUND(MOD(F431-E431,1)*1440,0),"check time"))</f>
        <v/>
      </c>
      <c r="H431" s="8" t="n"/>
      <c r="I431" s="8" t="n"/>
      <c r="J431" s="11">
        <f>IF(I431="","",IFERROR(VLOOKUP(I431,Reasons!$B$6:$C$45,2,FALSE),"Not in the list"))</f>
        <v/>
      </c>
      <c r="K431" s="8" t="n"/>
    </row>
    <row r="432">
      <c r="A432" s="6" t="n"/>
      <c r="B432" s="7" t="n"/>
      <c r="C432" s="8" t="n"/>
      <c r="D432" s="8" t="n"/>
      <c r="E432" s="9" t="n"/>
      <c r="F432" s="9" t="n"/>
      <c r="G432" s="10">
        <f>IF(OR(E432="",F432=""),"",IFERROR(ROUND(MOD(F432-E432,1)*1440,0),"check time"))</f>
        <v/>
      </c>
      <c r="H432" s="8" t="n"/>
      <c r="I432" s="8" t="n"/>
      <c r="J432" s="11">
        <f>IF(I432="","",IFERROR(VLOOKUP(I432,Reasons!$B$6:$C$45,2,FALSE),"Not in the list"))</f>
        <v/>
      </c>
      <c r="K432" s="8" t="n"/>
    </row>
    <row r="433">
      <c r="A433" s="6" t="n"/>
      <c r="B433" s="7" t="n"/>
      <c r="C433" s="8" t="n"/>
      <c r="D433" s="8" t="n"/>
      <c r="E433" s="9" t="n"/>
      <c r="F433" s="9" t="n"/>
      <c r="G433" s="10">
        <f>IF(OR(E433="",F433=""),"",IFERROR(ROUND(MOD(F433-E433,1)*1440,0),"check time"))</f>
        <v/>
      </c>
      <c r="H433" s="8" t="n"/>
      <c r="I433" s="8" t="n"/>
      <c r="J433" s="11">
        <f>IF(I433="","",IFERROR(VLOOKUP(I433,Reasons!$B$6:$C$45,2,FALSE),"Not in the list"))</f>
        <v/>
      </c>
      <c r="K433" s="8" t="n"/>
    </row>
    <row r="434">
      <c r="A434" s="6" t="n"/>
      <c r="B434" s="7" t="n"/>
      <c r="C434" s="8" t="n"/>
      <c r="D434" s="8" t="n"/>
      <c r="E434" s="9" t="n"/>
      <c r="F434" s="9" t="n"/>
      <c r="G434" s="10">
        <f>IF(OR(E434="",F434=""),"",IFERROR(ROUND(MOD(F434-E434,1)*1440,0),"check time"))</f>
        <v/>
      </c>
      <c r="H434" s="8" t="n"/>
      <c r="I434" s="8" t="n"/>
      <c r="J434" s="11">
        <f>IF(I434="","",IFERROR(VLOOKUP(I434,Reasons!$B$6:$C$45,2,FALSE),"Not in the list"))</f>
        <v/>
      </c>
      <c r="K434" s="8" t="n"/>
    </row>
    <row r="435">
      <c r="A435" s="6" t="n"/>
      <c r="B435" s="7" t="n"/>
      <c r="C435" s="8" t="n"/>
      <c r="D435" s="8" t="n"/>
      <c r="E435" s="9" t="n"/>
      <c r="F435" s="9" t="n"/>
      <c r="G435" s="10">
        <f>IF(OR(E435="",F435=""),"",IFERROR(ROUND(MOD(F435-E435,1)*1440,0),"check time"))</f>
        <v/>
      </c>
      <c r="H435" s="8" t="n"/>
      <c r="I435" s="8" t="n"/>
      <c r="J435" s="11">
        <f>IF(I435="","",IFERROR(VLOOKUP(I435,Reasons!$B$6:$C$45,2,FALSE),"Not in the list"))</f>
        <v/>
      </c>
      <c r="K435" s="8" t="n"/>
    </row>
    <row r="436">
      <c r="A436" s="6" t="n"/>
      <c r="B436" s="7" t="n"/>
      <c r="C436" s="8" t="n"/>
      <c r="D436" s="8" t="n"/>
      <c r="E436" s="9" t="n"/>
      <c r="F436" s="9" t="n"/>
      <c r="G436" s="10">
        <f>IF(OR(E436="",F436=""),"",IFERROR(ROUND(MOD(F436-E436,1)*1440,0),"check time"))</f>
        <v/>
      </c>
      <c r="H436" s="8" t="n"/>
      <c r="I436" s="8" t="n"/>
      <c r="J436" s="11">
        <f>IF(I436="","",IFERROR(VLOOKUP(I436,Reasons!$B$6:$C$45,2,FALSE),"Not in the list"))</f>
        <v/>
      </c>
      <c r="K436" s="8" t="n"/>
    </row>
    <row r="437">
      <c r="A437" s="6" t="n"/>
      <c r="B437" s="7" t="n"/>
      <c r="C437" s="8" t="n"/>
      <c r="D437" s="8" t="n"/>
      <c r="E437" s="9" t="n"/>
      <c r="F437" s="9" t="n"/>
      <c r="G437" s="10">
        <f>IF(OR(E437="",F437=""),"",IFERROR(ROUND(MOD(F437-E437,1)*1440,0),"check time"))</f>
        <v/>
      </c>
      <c r="H437" s="8" t="n"/>
      <c r="I437" s="8" t="n"/>
      <c r="J437" s="11">
        <f>IF(I437="","",IFERROR(VLOOKUP(I437,Reasons!$B$6:$C$45,2,FALSE),"Not in the list"))</f>
        <v/>
      </c>
      <c r="K437" s="8" t="n"/>
    </row>
    <row r="438">
      <c r="A438" s="6" t="n"/>
      <c r="B438" s="7" t="n"/>
      <c r="C438" s="8" t="n"/>
      <c r="D438" s="8" t="n"/>
      <c r="E438" s="9" t="n"/>
      <c r="F438" s="9" t="n"/>
      <c r="G438" s="10">
        <f>IF(OR(E438="",F438=""),"",IFERROR(ROUND(MOD(F438-E438,1)*1440,0),"check time"))</f>
        <v/>
      </c>
      <c r="H438" s="8" t="n"/>
      <c r="I438" s="8" t="n"/>
      <c r="J438" s="11">
        <f>IF(I438="","",IFERROR(VLOOKUP(I438,Reasons!$B$6:$C$45,2,FALSE),"Not in the list"))</f>
        <v/>
      </c>
      <c r="K438" s="8" t="n"/>
    </row>
    <row r="439">
      <c r="A439" s="6" t="n"/>
      <c r="B439" s="7" t="n"/>
      <c r="C439" s="8" t="n"/>
      <c r="D439" s="8" t="n"/>
      <c r="E439" s="9" t="n"/>
      <c r="F439" s="9" t="n"/>
      <c r="G439" s="10">
        <f>IF(OR(E439="",F439=""),"",IFERROR(ROUND(MOD(F439-E439,1)*1440,0),"check time"))</f>
        <v/>
      </c>
      <c r="H439" s="8" t="n"/>
      <c r="I439" s="8" t="n"/>
      <c r="J439" s="11">
        <f>IF(I439="","",IFERROR(VLOOKUP(I439,Reasons!$B$6:$C$45,2,FALSE),"Not in the list"))</f>
        <v/>
      </c>
      <c r="K439" s="8" t="n"/>
    </row>
    <row r="440">
      <c r="A440" s="6" t="n"/>
      <c r="B440" s="7" t="n"/>
      <c r="C440" s="8" t="n"/>
      <c r="D440" s="8" t="n"/>
      <c r="E440" s="9" t="n"/>
      <c r="F440" s="9" t="n"/>
      <c r="G440" s="10">
        <f>IF(OR(E440="",F440=""),"",IFERROR(ROUND(MOD(F440-E440,1)*1440,0),"check time"))</f>
        <v/>
      </c>
      <c r="H440" s="8" t="n"/>
      <c r="I440" s="8" t="n"/>
      <c r="J440" s="11">
        <f>IF(I440="","",IFERROR(VLOOKUP(I440,Reasons!$B$6:$C$45,2,FALSE),"Not in the list"))</f>
        <v/>
      </c>
      <c r="K440" s="8" t="n"/>
    </row>
    <row r="441">
      <c r="A441" s="6" t="n"/>
      <c r="B441" s="7" t="n"/>
      <c r="C441" s="8" t="n"/>
      <c r="D441" s="8" t="n"/>
      <c r="E441" s="9" t="n"/>
      <c r="F441" s="9" t="n"/>
      <c r="G441" s="10">
        <f>IF(OR(E441="",F441=""),"",IFERROR(ROUND(MOD(F441-E441,1)*1440,0),"check time"))</f>
        <v/>
      </c>
      <c r="H441" s="8" t="n"/>
      <c r="I441" s="8" t="n"/>
      <c r="J441" s="11">
        <f>IF(I441="","",IFERROR(VLOOKUP(I441,Reasons!$B$6:$C$45,2,FALSE),"Not in the list"))</f>
        <v/>
      </c>
      <c r="K441" s="8" t="n"/>
    </row>
    <row r="442">
      <c r="A442" s="6" t="n"/>
      <c r="B442" s="7" t="n"/>
      <c r="C442" s="8" t="n"/>
      <c r="D442" s="8" t="n"/>
      <c r="E442" s="9" t="n"/>
      <c r="F442" s="9" t="n"/>
      <c r="G442" s="10">
        <f>IF(OR(E442="",F442=""),"",IFERROR(ROUND(MOD(F442-E442,1)*1440,0),"check time"))</f>
        <v/>
      </c>
      <c r="H442" s="8" t="n"/>
      <c r="I442" s="8" t="n"/>
      <c r="J442" s="11">
        <f>IF(I442="","",IFERROR(VLOOKUP(I442,Reasons!$B$6:$C$45,2,FALSE),"Not in the list"))</f>
        <v/>
      </c>
      <c r="K442" s="8" t="n"/>
    </row>
    <row r="443">
      <c r="A443" s="6" t="n"/>
      <c r="B443" s="7" t="n"/>
      <c r="C443" s="8" t="n"/>
      <c r="D443" s="8" t="n"/>
      <c r="E443" s="9" t="n"/>
      <c r="F443" s="9" t="n"/>
      <c r="G443" s="10">
        <f>IF(OR(E443="",F443=""),"",IFERROR(ROUND(MOD(F443-E443,1)*1440,0),"check time"))</f>
        <v/>
      </c>
      <c r="H443" s="8" t="n"/>
      <c r="I443" s="8" t="n"/>
      <c r="J443" s="11">
        <f>IF(I443="","",IFERROR(VLOOKUP(I443,Reasons!$B$6:$C$45,2,FALSE),"Not in the list"))</f>
        <v/>
      </c>
      <c r="K443" s="8" t="n"/>
    </row>
    <row r="444">
      <c r="A444" s="6" t="n"/>
      <c r="B444" s="7" t="n"/>
      <c r="C444" s="8" t="n"/>
      <c r="D444" s="8" t="n"/>
      <c r="E444" s="9" t="n"/>
      <c r="F444" s="9" t="n"/>
      <c r="G444" s="10">
        <f>IF(OR(E444="",F444=""),"",IFERROR(ROUND(MOD(F444-E444,1)*1440,0),"check time"))</f>
        <v/>
      </c>
      <c r="H444" s="8" t="n"/>
      <c r="I444" s="8" t="n"/>
      <c r="J444" s="11">
        <f>IF(I444="","",IFERROR(VLOOKUP(I444,Reasons!$B$6:$C$45,2,FALSE),"Not in the list"))</f>
        <v/>
      </c>
      <c r="K444" s="8" t="n"/>
    </row>
    <row r="445">
      <c r="A445" s="6" t="n"/>
      <c r="B445" s="7" t="n"/>
      <c r="C445" s="8" t="n"/>
      <c r="D445" s="8" t="n"/>
      <c r="E445" s="9" t="n"/>
      <c r="F445" s="9" t="n"/>
      <c r="G445" s="10">
        <f>IF(OR(E445="",F445=""),"",IFERROR(ROUND(MOD(F445-E445,1)*1440,0),"check time"))</f>
        <v/>
      </c>
      <c r="H445" s="8" t="n"/>
      <c r="I445" s="8" t="n"/>
      <c r="J445" s="11">
        <f>IF(I445="","",IFERROR(VLOOKUP(I445,Reasons!$B$6:$C$45,2,FALSE),"Not in the list"))</f>
        <v/>
      </c>
      <c r="K445" s="8" t="n"/>
    </row>
    <row r="446">
      <c r="A446" s="6" t="n"/>
      <c r="B446" s="7" t="n"/>
      <c r="C446" s="8" t="n"/>
      <c r="D446" s="8" t="n"/>
      <c r="E446" s="9" t="n"/>
      <c r="F446" s="9" t="n"/>
      <c r="G446" s="10">
        <f>IF(OR(E446="",F446=""),"",IFERROR(ROUND(MOD(F446-E446,1)*1440,0),"check time"))</f>
        <v/>
      </c>
      <c r="H446" s="8" t="n"/>
      <c r="I446" s="8" t="n"/>
      <c r="J446" s="11">
        <f>IF(I446="","",IFERROR(VLOOKUP(I446,Reasons!$B$6:$C$45,2,FALSE),"Not in the list"))</f>
        <v/>
      </c>
      <c r="K446" s="8" t="n"/>
    </row>
    <row r="447">
      <c r="A447" s="6" t="n"/>
      <c r="B447" s="7" t="n"/>
      <c r="C447" s="8" t="n"/>
      <c r="D447" s="8" t="n"/>
      <c r="E447" s="9" t="n"/>
      <c r="F447" s="9" t="n"/>
      <c r="G447" s="10">
        <f>IF(OR(E447="",F447=""),"",IFERROR(ROUND(MOD(F447-E447,1)*1440,0),"check time"))</f>
        <v/>
      </c>
      <c r="H447" s="8" t="n"/>
      <c r="I447" s="8" t="n"/>
      <c r="J447" s="11">
        <f>IF(I447="","",IFERROR(VLOOKUP(I447,Reasons!$B$6:$C$45,2,FALSE),"Not in the list"))</f>
        <v/>
      </c>
      <c r="K447" s="8" t="n"/>
    </row>
    <row r="448">
      <c r="A448" s="6" t="n"/>
      <c r="B448" s="7" t="n"/>
      <c r="C448" s="8" t="n"/>
      <c r="D448" s="8" t="n"/>
      <c r="E448" s="9" t="n"/>
      <c r="F448" s="9" t="n"/>
      <c r="G448" s="10">
        <f>IF(OR(E448="",F448=""),"",IFERROR(ROUND(MOD(F448-E448,1)*1440,0),"check time"))</f>
        <v/>
      </c>
      <c r="H448" s="8" t="n"/>
      <c r="I448" s="8" t="n"/>
      <c r="J448" s="11">
        <f>IF(I448="","",IFERROR(VLOOKUP(I448,Reasons!$B$6:$C$45,2,FALSE),"Not in the list"))</f>
        <v/>
      </c>
      <c r="K448" s="8" t="n"/>
    </row>
    <row r="449">
      <c r="A449" s="6" t="n"/>
      <c r="B449" s="7" t="n"/>
      <c r="C449" s="8" t="n"/>
      <c r="D449" s="8" t="n"/>
      <c r="E449" s="9" t="n"/>
      <c r="F449" s="9" t="n"/>
      <c r="G449" s="10">
        <f>IF(OR(E449="",F449=""),"",IFERROR(ROUND(MOD(F449-E449,1)*1440,0),"check time"))</f>
        <v/>
      </c>
      <c r="H449" s="8" t="n"/>
      <c r="I449" s="8" t="n"/>
      <c r="J449" s="11">
        <f>IF(I449="","",IFERROR(VLOOKUP(I449,Reasons!$B$6:$C$45,2,FALSE),"Not in the list"))</f>
        <v/>
      </c>
      <c r="K449" s="8" t="n"/>
    </row>
    <row r="450">
      <c r="A450" s="6" t="n"/>
      <c r="B450" s="7" t="n"/>
      <c r="C450" s="8" t="n"/>
      <c r="D450" s="8" t="n"/>
      <c r="E450" s="9" t="n"/>
      <c r="F450" s="9" t="n"/>
      <c r="G450" s="10">
        <f>IF(OR(E450="",F450=""),"",IFERROR(ROUND(MOD(F450-E450,1)*1440,0),"check time"))</f>
        <v/>
      </c>
      <c r="H450" s="8" t="n"/>
      <c r="I450" s="8" t="n"/>
      <c r="J450" s="11">
        <f>IF(I450="","",IFERROR(VLOOKUP(I450,Reasons!$B$6:$C$45,2,FALSE),"Not in the list"))</f>
        <v/>
      </c>
      <c r="K450" s="8" t="n"/>
    </row>
    <row r="451">
      <c r="A451" s="6" t="n"/>
      <c r="B451" s="7" t="n"/>
      <c r="C451" s="8" t="n"/>
      <c r="D451" s="8" t="n"/>
      <c r="E451" s="9" t="n"/>
      <c r="F451" s="9" t="n"/>
      <c r="G451" s="10">
        <f>IF(OR(E451="",F451=""),"",IFERROR(ROUND(MOD(F451-E451,1)*1440,0),"check time"))</f>
        <v/>
      </c>
      <c r="H451" s="8" t="n"/>
      <c r="I451" s="8" t="n"/>
      <c r="J451" s="11">
        <f>IF(I451="","",IFERROR(VLOOKUP(I451,Reasons!$B$6:$C$45,2,FALSE),"Not in the list"))</f>
        <v/>
      </c>
      <c r="K451" s="8" t="n"/>
    </row>
    <row r="452">
      <c r="A452" s="6" t="n"/>
      <c r="B452" s="7" t="n"/>
      <c r="C452" s="8" t="n"/>
      <c r="D452" s="8" t="n"/>
      <c r="E452" s="9" t="n"/>
      <c r="F452" s="9" t="n"/>
      <c r="G452" s="10">
        <f>IF(OR(E452="",F452=""),"",IFERROR(ROUND(MOD(F452-E452,1)*1440,0),"check time"))</f>
        <v/>
      </c>
      <c r="H452" s="8" t="n"/>
      <c r="I452" s="8" t="n"/>
      <c r="J452" s="11">
        <f>IF(I452="","",IFERROR(VLOOKUP(I452,Reasons!$B$6:$C$45,2,FALSE),"Not in the list"))</f>
        <v/>
      </c>
      <c r="K452" s="8" t="n"/>
    </row>
    <row r="453">
      <c r="A453" s="6" t="n"/>
      <c r="B453" s="7" t="n"/>
      <c r="C453" s="8" t="n"/>
      <c r="D453" s="8" t="n"/>
      <c r="E453" s="9" t="n"/>
      <c r="F453" s="9" t="n"/>
      <c r="G453" s="10">
        <f>IF(OR(E453="",F453=""),"",IFERROR(ROUND(MOD(F453-E453,1)*1440,0),"check time"))</f>
        <v/>
      </c>
      <c r="H453" s="8" t="n"/>
      <c r="I453" s="8" t="n"/>
      <c r="J453" s="11">
        <f>IF(I453="","",IFERROR(VLOOKUP(I453,Reasons!$B$6:$C$45,2,FALSE),"Not in the list"))</f>
        <v/>
      </c>
      <c r="K453" s="8" t="n"/>
    </row>
    <row r="454">
      <c r="A454" s="6" t="n"/>
      <c r="B454" s="7" t="n"/>
      <c r="C454" s="8" t="n"/>
      <c r="D454" s="8" t="n"/>
      <c r="E454" s="9" t="n"/>
      <c r="F454" s="9" t="n"/>
      <c r="G454" s="10">
        <f>IF(OR(E454="",F454=""),"",IFERROR(ROUND(MOD(F454-E454,1)*1440,0),"check time"))</f>
        <v/>
      </c>
      <c r="H454" s="8" t="n"/>
      <c r="I454" s="8" t="n"/>
      <c r="J454" s="11">
        <f>IF(I454="","",IFERROR(VLOOKUP(I454,Reasons!$B$6:$C$45,2,FALSE),"Not in the list"))</f>
        <v/>
      </c>
      <c r="K454" s="8" t="n"/>
    </row>
    <row r="455">
      <c r="A455" s="6" t="n"/>
      <c r="B455" s="7" t="n"/>
      <c r="C455" s="8" t="n"/>
      <c r="D455" s="8" t="n"/>
      <c r="E455" s="9" t="n"/>
      <c r="F455" s="9" t="n"/>
      <c r="G455" s="10">
        <f>IF(OR(E455="",F455=""),"",IFERROR(ROUND(MOD(F455-E455,1)*1440,0),"check time"))</f>
        <v/>
      </c>
      <c r="H455" s="8" t="n"/>
      <c r="I455" s="8" t="n"/>
      <c r="J455" s="11">
        <f>IF(I455="","",IFERROR(VLOOKUP(I455,Reasons!$B$6:$C$45,2,FALSE),"Not in the list"))</f>
        <v/>
      </c>
      <c r="K455" s="8" t="n"/>
    </row>
    <row r="456">
      <c r="A456" s="6" t="n"/>
      <c r="B456" s="7" t="n"/>
      <c r="C456" s="8" t="n"/>
      <c r="D456" s="8" t="n"/>
      <c r="E456" s="9" t="n"/>
      <c r="F456" s="9" t="n"/>
      <c r="G456" s="10">
        <f>IF(OR(E456="",F456=""),"",IFERROR(ROUND(MOD(F456-E456,1)*1440,0),"check time"))</f>
        <v/>
      </c>
      <c r="H456" s="8" t="n"/>
      <c r="I456" s="8" t="n"/>
      <c r="J456" s="11">
        <f>IF(I456="","",IFERROR(VLOOKUP(I456,Reasons!$B$6:$C$45,2,FALSE),"Not in the list"))</f>
        <v/>
      </c>
      <c r="K456" s="8" t="n"/>
    </row>
    <row r="457">
      <c r="A457" s="6" t="n"/>
      <c r="B457" s="7" t="n"/>
      <c r="C457" s="8" t="n"/>
      <c r="D457" s="8" t="n"/>
      <c r="E457" s="9" t="n"/>
      <c r="F457" s="9" t="n"/>
      <c r="G457" s="10">
        <f>IF(OR(E457="",F457=""),"",IFERROR(ROUND(MOD(F457-E457,1)*1440,0),"check time"))</f>
        <v/>
      </c>
      <c r="H457" s="8" t="n"/>
      <c r="I457" s="8" t="n"/>
      <c r="J457" s="11">
        <f>IF(I457="","",IFERROR(VLOOKUP(I457,Reasons!$B$6:$C$45,2,FALSE),"Not in the list"))</f>
        <v/>
      </c>
      <c r="K457" s="8" t="n"/>
    </row>
    <row r="458">
      <c r="A458" s="6" t="n"/>
      <c r="B458" s="7" t="n"/>
      <c r="C458" s="8" t="n"/>
      <c r="D458" s="8" t="n"/>
      <c r="E458" s="9" t="n"/>
      <c r="F458" s="9" t="n"/>
      <c r="G458" s="10">
        <f>IF(OR(E458="",F458=""),"",IFERROR(ROUND(MOD(F458-E458,1)*1440,0),"check time"))</f>
        <v/>
      </c>
      <c r="H458" s="8" t="n"/>
      <c r="I458" s="8" t="n"/>
      <c r="J458" s="11">
        <f>IF(I458="","",IFERROR(VLOOKUP(I458,Reasons!$B$6:$C$45,2,FALSE),"Not in the list"))</f>
        <v/>
      </c>
      <c r="K458" s="8" t="n"/>
    </row>
    <row r="459">
      <c r="A459" s="6" t="n"/>
      <c r="B459" s="7" t="n"/>
      <c r="C459" s="8" t="n"/>
      <c r="D459" s="8" t="n"/>
      <c r="E459" s="9" t="n"/>
      <c r="F459" s="9" t="n"/>
      <c r="G459" s="10">
        <f>IF(OR(E459="",F459=""),"",IFERROR(ROUND(MOD(F459-E459,1)*1440,0),"check time"))</f>
        <v/>
      </c>
      <c r="H459" s="8" t="n"/>
      <c r="I459" s="8" t="n"/>
      <c r="J459" s="11">
        <f>IF(I459="","",IFERROR(VLOOKUP(I459,Reasons!$B$6:$C$45,2,FALSE),"Not in the list"))</f>
        <v/>
      </c>
      <c r="K459" s="8" t="n"/>
    </row>
    <row r="460">
      <c r="A460" s="6" t="n"/>
      <c r="B460" s="7" t="n"/>
      <c r="C460" s="8" t="n"/>
      <c r="D460" s="8" t="n"/>
      <c r="E460" s="9" t="n"/>
      <c r="F460" s="9" t="n"/>
      <c r="G460" s="10">
        <f>IF(OR(E460="",F460=""),"",IFERROR(ROUND(MOD(F460-E460,1)*1440,0),"check time"))</f>
        <v/>
      </c>
      <c r="H460" s="8" t="n"/>
      <c r="I460" s="8" t="n"/>
      <c r="J460" s="11">
        <f>IF(I460="","",IFERROR(VLOOKUP(I460,Reasons!$B$6:$C$45,2,FALSE),"Not in the list"))</f>
        <v/>
      </c>
      <c r="K460" s="8" t="n"/>
    </row>
    <row r="461">
      <c r="A461" s="6" t="n"/>
      <c r="B461" s="7" t="n"/>
      <c r="C461" s="8" t="n"/>
      <c r="D461" s="8" t="n"/>
      <c r="E461" s="9" t="n"/>
      <c r="F461" s="9" t="n"/>
      <c r="G461" s="10">
        <f>IF(OR(E461="",F461=""),"",IFERROR(ROUND(MOD(F461-E461,1)*1440,0),"check time"))</f>
        <v/>
      </c>
      <c r="H461" s="8" t="n"/>
      <c r="I461" s="8" t="n"/>
      <c r="J461" s="11">
        <f>IF(I461="","",IFERROR(VLOOKUP(I461,Reasons!$B$6:$C$45,2,FALSE),"Not in the list"))</f>
        <v/>
      </c>
      <c r="K461" s="8" t="n"/>
    </row>
    <row r="462">
      <c r="A462" s="6" t="n"/>
      <c r="B462" s="7" t="n"/>
      <c r="C462" s="8" t="n"/>
      <c r="D462" s="8" t="n"/>
      <c r="E462" s="9" t="n"/>
      <c r="F462" s="9" t="n"/>
      <c r="G462" s="10">
        <f>IF(OR(E462="",F462=""),"",IFERROR(ROUND(MOD(F462-E462,1)*1440,0),"check time"))</f>
        <v/>
      </c>
      <c r="H462" s="8" t="n"/>
      <c r="I462" s="8" t="n"/>
      <c r="J462" s="11">
        <f>IF(I462="","",IFERROR(VLOOKUP(I462,Reasons!$B$6:$C$45,2,FALSE),"Not in the list"))</f>
        <v/>
      </c>
      <c r="K462" s="8" t="n"/>
    </row>
    <row r="463">
      <c r="A463" s="6" t="n"/>
      <c r="B463" s="7" t="n"/>
      <c r="C463" s="8" t="n"/>
      <c r="D463" s="8" t="n"/>
      <c r="E463" s="9" t="n"/>
      <c r="F463" s="9" t="n"/>
      <c r="G463" s="10">
        <f>IF(OR(E463="",F463=""),"",IFERROR(ROUND(MOD(F463-E463,1)*1440,0),"check time"))</f>
        <v/>
      </c>
      <c r="H463" s="8" t="n"/>
      <c r="I463" s="8" t="n"/>
      <c r="J463" s="11">
        <f>IF(I463="","",IFERROR(VLOOKUP(I463,Reasons!$B$6:$C$45,2,FALSE),"Not in the list"))</f>
        <v/>
      </c>
      <c r="K463" s="8" t="n"/>
    </row>
    <row r="464">
      <c r="A464" s="6" t="n"/>
      <c r="B464" s="7" t="n"/>
      <c r="C464" s="8" t="n"/>
      <c r="D464" s="8" t="n"/>
      <c r="E464" s="9" t="n"/>
      <c r="F464" s="9" t="n"/>
      <c r="G464" s="10">
        <f>IF(OR(E464="",F464=""),"",IFERROR(ROUND(MOD(F464-E464,1)*1440,0),"check time"))</f>
        <v/>
      </c>
      <c r="H464" s="8" t="n"/>
      <c r="I464" s="8" t="n"/>
      <c r="J464" s="11">
        <f>IF(I464="","",IFERROR(VLOOKUP(I464,Reasons!$B$6:$C$45,2,FALSE),"Not in the list"))</f>
        <v/>
      </c>
      <c r="K464" s="8" t="n"/>
    </row>
    <row r="465">
      <c r="A465" s="6" t="n"/>
      <c r="B465" s="7" t="n"/>
      <c r="C465" s="8" t="n"/>
      <c r="D465" s="8" t="n"/>
      <c r="E465" s="9" t="n"/>
      <c r="F465" s="9" t="n"/>
      <c r="G465" s="10">
        <f>IF(OR(E465="",F465=""),"",IFERROR(ROUND(MOD(F465-E465,1)*1440,0),"check time"))</f>
        <v/>
      </c>
      <c r="H465" s="8" t="n"/>
      <c r="I465" s="8" t="n"/>
      <c r="J465" s="11">
        <f>IF(I465="","",IFERROR(VLOOKUP(I465,Reasons!$B$6:$C$45,2,FALSE),"Not in the list"))</f>
        <v/>
      </c>
      <c r="K465" s="8" t="n"/>
    </row>
    <row r="466">
      <c r="A466" s="6" t="n"/>
      <c r="B466" s="7" t="n"/>
      <c r="C466" s="8" t="n"/>
      <c r="D466" s="8" t="n"/>
      <c r="E466" s="9" t="n"/>
      <c r="F466" s="9" t="n"/>
      <c r="G466" s="10">
        <f>IF(OR(E466="",F466=""),"",IFERROR(ROUND(MOD(F466-E466,1)*1440,0),"check time"))</f>
        <v/>
      </c>
      <c r="H466" s="8" t="n"/>
      <c r="I466" s="8" t="n"/>
      <c r="J466" s="11">
        <f>IF(I466="","",IFERROR(VLOOKUP(I466,Reasons!$B$6:$C$45,2,FALSE),"Not in the list"))</f>
        <v/>
      </c>
      <c r="K466" s="8" t="n"/>
    </row>
    <row r="467">
      <c r="A467" s="6" t="n"/>
      <c r="B467" s="7" t="n"/>
      <c r="C467" s="8" t="n"/>
      <c r="D467" s="8" t="n"/>
      <c r="E467" s="9" t="n"/>
      <c r="F467" s="9" t="n"/>
      <c r="G467" s="10">
        <f>IF(OR(E467="",F467=""),"",IFERROR(ROUND(MOD(F467-E467,1)*1440,0),"check time"))</f>
        <v/>
      </c>
      <c r="H467" s="8" t="n"/>
      <c r="I467" s="8" t="n"/>
      <c r="J467" s="11">
        <f>IF(I467="","",IFERROR(VLOOKUP(I467,Reasons!$B$6:$C$45,2,FALSE),"Not in the list"))</f>
        <v/>
      </c>
      <c r="K467" s="8" t="n"/>
    </row>
    <row r="468">
      <c r="A468" s="6" t="n"/>
      <c r="B468" s="7" t="n"/>
      <c r="C468" s="8" t="n"/>
      <c r="D468" s="8" t="n"/>
      <c r="E468" s="9" t="n"/>
      <c r="F468" s="9" t="n"/>
      <c r="G468" s="10">
        <f>IF(OR(E468="",F468=""),"",IFERROR(ROUND(MOD(F468-E468,1)*1440,0),"check time"))</f>
        <v/>
      </c>
      <c r="H468" s="8" t="n"/>
      <c r="I468" s="8" t="n"/>
      <c r="J468" s="11">
        <f>IF(I468="","",IFERROR(VLOOKUP(I468,Reasons!$B$6:$C$45,2,FALSE),"Not in the list"))</f>
        <v/>
      </c>
      <c r="K468" s="8" t="n"/>
    </row>
    <row r="469">
      <c r="A469" s="6" t="n"/>
      <c r="B469" s="7" t="n"/>
      <c r="C469" s="8" t="n"/>
      <c r="D469" s="8" t="n"/>
      <c r="E469" s="9" t="n"/>
      <c r="F469" s="9" t="n"/>
      <c r="G469" s="10">
        <f>IF(OR(E469="",F469=""),"",IFERROR(ROUND(MOD(F469-E469,1)*1440,0),"check time"))</f>
        <v/>
      </c>
      <c r="H469" s="8" t="n"/>
      <c r="I469" s="8" t="n"/>
      <c r="J469" s="11">
        <f>IF(I469="","",IFERROR(VLOOKUP(I469,Reasons!$B$6:$C$45,2,FALSE),"Not in the list"))</f>
        <v/>
      </c>
      <c r="K469" s="8" t="n"/>
    </row>
    <row r="470">
      <c r="A470" s="6" t="n"/>
      <c r="B470" s="7" t="n"/>
      <c r="C470" s="8" t="n"/>
      <c r="D470" s="8" t="n"/>
      <c r="E470" s="9" t="n"/>
      <c r="F470" s="9" t="n"/>
      <c r="G470" s="10">
        <f>IF(OR(E470="",F470=""),"",IFERROR(ROUND(MOD(F470-E470,1)*1440,0),"check time"))</f>
        <v/>
      </c>
      <c r="H470" s="8" t="n"/>
      <c r="I470" s="8" t="n"/>
      <c r="J470" s="11">
        <f>IF(I470="","",IFERROR(VLOOKUP(I470,Reasons!$B$6:$C$45,2,FALSE),"Not in the list"))</f>
        <v/>
      </c>
      <c r="K470" s="8" t="n"/>
    </row>
    <row r="471">
      <c r="A471" s="6" t="n"/>
      <c r="B471" s="7" t="n"/>
      <c r="C471" s="8" t="n"/>
      <c r="D471" s="8" t="n"/>
      <c r="E471" s="9" t="n"/>
      <c r="F471" s="9" t="n"/>
      <c r="G471" s="10">
        <f>IF(OR(E471="",F471=""),"",IFERROR(ROUND(MOD(F471-E471,1)*1440,0),"check time"))</f>
        <v/>
      </c>
      <c r="H471" s="8" t="n"/>
      <c r="I471" s="8" t="n"/>
      <c r="J471" s="11">
        <f>IF(I471="","",IFERROR(VLOOKUP(I471,Reasons!$B$6:$C$45,2,FALSE),"Not in the list"))</f>
        <v/>
      </c>
      <c r="K471" s="8" t="n"/>
    </row>
    <row r="472">
      <c r="A472" s="6" t="n"/>
      <c r="B472" s="7" t="n"/>
      <c r="C472" s="8" t="n"/>
      <c r="D472" s="8" t="n"/>
      <c r="E472" s="9" t="n"/>
      <c r="F472" s="9" t="n"/>
      <c r="G472" s="10">
        <f>IF(OR(E472="",F472=""),"",IFERROR(ROUND(MOD(F472-E472,1)*1440,0),"check time"))</f>
        <v/>
      </c>
      <c r="H472" s="8" t="n"/>
      <c r="I472" s="8" t="n"/>
      <c r="J472" s="11">
        <f>IF(I472="","",IFERROR(VLOOKUP(I472,Reasons!$B$6:$C$45,2,FALSE),"Not in the list"))</f>
        <v/>
      </c>
      <c r="K472" s="8" t="n"/>
    </row>
    <row r="473">
      <c r="A473" s="6" t="n"/>
      <c r="B473" s="7" t="n"/>
      <c r="C473" s="8" t="n"/>
      <c r="D473" s="8" t="n"/>
      <c r="E473" s="9" t="n"/>
      <c r="F473" s="9" t="n"/>
      <c r="G473" s="10">
        <f>IF(OR(E473="",F473=""),"",IFERROR(ROUND(MOD(F473-E473,1)*1440,0),"check time"))</f>
        <v/>
      </c>
      <c r="H473" s="8" t="n"/>
      <c r="I473" s="8" t="n"/>
      <c r="J473" s="11">
        <f>IF(I473="","",IFERROR(VLOOKUP(I473,Reasons!$B$6:$C$45,2,FALSE),"Not in the list"))</f>
        <v/>
      </c>
      <c r="K473" s="8" t="n"/>
    </row>
    <row r="474">
      <c r="A474" s="6" t="n"/>
      <c r="B474" s="7" t="n"/>
      <c r="C474" s="8" t="n"/>
      <c r="D474" s="8" t="n"/>
      <c r="E474" s="9" t="n"/>
      <c r="F474" s="9" t="n"/>
      <c r="G474" s="10">
        <f>IF(OR(E474="",F474=""),"",IFERROR(ROUND(MOD(F474-E474,1)*1440,0),"check time"))</f>
        <v/>
      </c>
      <c r="H474" s="8" t="n"/>
      <c r="I474" s="8" t="n"/>
      <c r="J474" s="11">
        <f>IF(I474="","",IFERROR(VLOOKUP(I474,Reasons!$B$6:$C$45,2,FALSE),"Not in the list"))</f>
        <v/>
      </c>
      <c r="K474" s="8" t="n"/>
    </row>
    <row r="475">
      <c r="A475" s="6" t="n"/>
      <c r="B475" s="7" t="n"/>
      <c r="C475" s="8" t="n"/>
      <c r="D475" s="8" t="n"/>
      <c r="E475" s="9" t="n"/>
      <c r="F475" s="9" t="n"/>
      <c r="G475" s="10">
        <f>IF(OR(E475="",F475=""),"",IFERROR(ROUND(MOD(F475-E475,1)*1440,0),"check time"))</f>
        <v/>
      </c>
      <c r="H475" s="8" t="n"/>
      <c r="I475" s="8" t="n"/>
      <c r="J475" s="11">
        <f>IF(I475="","",IFERROR(VLOOKUP(I475,Reasons!$B$6:$C$45,2,FALSE),"Not in the list"))</f>
        <v/>
      </c>
      <c r="K475" s="8" t="n"/>
    </row>
    <row r="476">
      <c r="A476" s="6" t="n"/>
      <c r="B476" s="7" t="n"/>
      <c r="C476" s="8" t="n"/>
      <c r="D476" s="8" t="n"/>
      <c r="E476" s="9" t="n"/>
      <c r="F476" s="9" t="n"/>
      <c r="G476" s="10">
        <f>IF(OR(E476="",F476=""),"",IFERROR(ROUND(MOD(F476-E476,1)*1440,0),"check time"))</f>
        <v/>
      </c>
      <c r="H476" s="8" t="n"/>
      <c r="I476" s="8" t="n"/>
      <c r="J476" s="11">
        <f>IF(I476="","",IFERROR(VLOOKUP(I476,Reasons!$B$6:$C$45,2,FALSE),"Not in the list"))</f>
        <v/>
      </c>
      <c r="K476" s="8" t="n"/>
    </row>
    <row r="477">
      <c r="A477" s="6" t="n"/>
      <c r="B477" s="7" t="n"/>
      <c r="C477" s="8" t="n"/>
      <c r="D477" s="8" t="n"/>
      <c r="E477" s="9" t="n"/>
      <c r="F477" s="9" t="n"/>
      <c r="G477" s="10">
        <f>IF(OR(E477="",F477=""),"",IFERROR(ROUND(MOD(F477-E477,1)*1440,0),"check time"))</f>
        <v/>
      </c>
      <c r="H477" s="8" t="n"/>
      <c r="I477" s="8" t="n"/>
      <c r="J477" s="11">
        <f>IF(I477="","",IFERROR(VLOOKUP(I477,Reasons!$B$6:$C$45,2,FALSE),"Not in the list"))</f>
        <v/>
      </c>
      <c r="K477" s="8" t="n"/>
    </row>
    <row r="478">
      <c r="A478" s="6" t="n"/>
      <c r="B478" s="7" t="n"/>
      <c r="C478" s="8" t="n"/>
      <c r="D478" s="8" t="n"/>
      <c r="E478" s="9" t="n"/>
      <c r="F478" s="9" t="n"/>
      <c r="G478" s="10">
        <f>IF(OR(E478="",F478=""),"",IFERROR(ROUND(MOD(F478-E478,1)*1440,0),"check time"))</f>
        <v/>
      </c>
      <c r="H478" s="8" t="n"/>
      <c r="I478" s="8" t="n"/>
      <c r="J478" s="11">
        <f>IF(I478="","",IFERROR(VLOOKUP(I478,Reasons!$B$6:$C$45,2,FALSE),"Not in the list"))</f>
        <v/>
      </c>
      <c r="K478" s="8" t="n"/>
    </row>
    <row r="479">
      <c r="A479" s="6" t="n"/>
      <c r="B479" s="7" t="n"/>
      <c r="C479" s="8" t="n"/>
      <c r="D479" s="8" t="n"/>
      <c r="E479" s="9" t="n"/>
      <c r="F479" s="9" t="n"/>
      <c r="G479" s="10">
        <f>IF(OR(E479="",F479=""),"",IFERROR(ROUND(MOD(F479-E479,1)*1440,0),"check time"))</f>
        <v/>
      </c>
      <c r="H479" s="8" t="n"/>
      <c r="I479" s="8" t="n"/>
      <c r="J479" s="11">
        <f>IF(I479="","",IFERROR(VLOOKUP(I479,Reasons!$B$6:$C$45,2,FALSE),"Not in the list"))</f>
        <v/>
      </c>
      <c r="K479" s="8" t="n"/>
    </row>
    <row r="480">
      <c r="A480" s="6" t="n"/>
      <c r="B480" s="7" t="n"/>
      <c r="C480" s="8" t="n"/>
      <c r="D480" s="8" t="n"/>
      <c r="E480" s="9" t="n"/>
      <c r="F480" s="9" t="n"/>
      <c r="G480" s="10">
        <f>IF(OR(E480="",F480=""),"",IFERROR(ROUND(MOD(F480-E480,1)*1440,0),"check time"))</f>
        <v/>
      </c>
      <c r="H480" s="8" t="n"/>
      <c r="I480" s="8" t="n"/>
      <c r="J480" s="11">
        <f>IF(I480="","",IFERROR(VLOOKUP(I480,Reasons!$B$6:$C$45,2,FALSE),"Not in the list"))</f>
        <v/>
      </c>
      <c r="K480" s="8" t="n"/>
    </row>
    <row r="481">
      <c r="A481" s="6" t="n"/>
      <c r="B481" s="7" t="n"/>
      <c r="C481" s="8" t="n"/>
      <c r="D481" s="8" t="n"/>
      <c r="E481" s="9" t="n"/>
      <c r="F481" s="9" t="n"/>
      <c r="G481" s="10">
        <f>IF(OR(E481="",F481=""),"",IFERROR(ROUND(MOD(F481-E481,1)*1440,0),"check time"))</f>
        <v/>
      </c>
      <c r="H481" s="8" t="n"/>
      <c r="I481" s="8" t="n"/>
      <c r="J481" s="11">
        <f>IF(I481="","",IFERROR(VLOOKUP(I481,Reasons!$B$6:$C$45,2,FALSE),"Not in the list"))</f>
        <v/>
      </c>
      <c r="K481" s="8" t="n"/>
    </row>
    <row r="482">
      <c r="A482" s="6" t="n"/>
      <c r="B482" s="7" t="n"/>
      <c r="C482" s="8" t="n"/>
      <c r="D482" s="8" t="n"/>
      <c r="E482" s="9" t="n"/>
      <c r="F482" s="9" t="n"/>
      <c r="G482" s="10">
        <f>IF(OR(E482="",F482=""),"",IFERROR(ROUND(MOD(F482-E482,1)*1440,0),"check time"))</f>
        <v/>
      </c>
      <c r="H482" s="8" t="n"/>
      <c r="I482" s="8" t="n"/>
      <c r="J482" s="11">
        <f>IF(I482="","",IFERROR(VLOOKUP(I482,Reasons!$B$6:$C$45,2,FALSE),"Not in the list"))</f>
        <v/>
      </c>
      <c r="K482" s="8" t="n"/>
    </row>
    <row r="483">
      <c r="A483" s="6" t="n"/>
      <c r="B483" s="7" t="n"/>
      <c r="C483" s="8" t="n"/>
      <c r="D483" s="8" t="n"/>
      <c r="E483" s="9" t="n"/>
      <c r="F483" s="9" t="n"/>
      <c r="G483" s="10">
        <f>IF(OR(E483="",F483=""),"",IFERROR(ROUND(MOD(F483-E483,1)*1440,0),"check time"))</f>
        <v/>
      </c>
      <c r="H483" s="8" t="n"/>
      <c r="I483" s="8" t="n"/>
      <c r="J483" s="11">
        <f>IF(I483="","",IFERROR(VLOOKUP(I483,Reasons!$B$6:$C$45,2,FALSE),"Not in the list"))</f>
        <v/>
      </c>
      <c r="K483" s="8" t="n"/>
    </row>
    <row r="484">
      <c r="A484" s="6" t="n"/>
      <c r="B484" s="7" t="n"/>
      <c r="C484" s="8" t="n"/>
      <c r="D484" s="8" t="n"/>
      <c r="E484" s="9" t="n"/>
      <c r="F484" s="9" t="n"/>
      <c r="G484" s="10">
        <f>IF(OR(E484="",F484=""),"",IFERROR(ROUND(MOD(F484-E484,1)*1440,0),"check time"))</f>
        <v/>
      </c>
      <c r="H484" s="8" t="n"/>
      <c r="I484" s="8" t="n"/>
      <c r="J484" s="11">
        <f>IF(I484="","",IFERROR(VLOOKUP(I484,Reasons!$B$6:$C$45,2,FALSE),"Not in the list"))</f>
        <v/>
      </c>
      <c r="K484" s="8" t="n"/>
    </row>
    <row r="485">
      <c r="A485" s="6" t="n"/>
      <c r="B485" s="7" t="n"/>
      <c r="C485" s="8" t="n"/>
      <c r="D485" s="8" t="n"/>
      <c r="E485" s="9" t="n"/>
      <c r="F485" s="9" t="n"/>
      <c r="G485" s="10">
        <f>IF(OR(E485="",F485=""),"",IFERROR(ROUND(MOD(F485-E485,1)*1440,0),"check time"))</f>
        <v/>
      </c>
      <c r="H485" s="8" t="n"/>
      <c r="I485" s="8" t="n"/>
      <c r="J485" s="11">
        <f>IF(I485="","",IFERROR(VLOOKUP(I485,Reasons!$B$6:$C$45,2,FALSE),"Not in the list"))</f>
        <v/>
      </c>
      <c r="K485" s="8" t="n"/>
    </row>
    <row r="486">
      <c r="A486" s="6" t="n"/>
      <c r="B486" s="7" t="n"/>
      <c r="C486" s="8" t="n"/>
      <c r="D486" s="8" t="n"/>
      <c r="E486" s="9" t="n"/>
      <c r="F486" s="9" t="n"/>
      <c r="G486" s="10">
        <f>IF(OR(E486="",F486=""),"",IFERROR(ROUND(MOD(F486-E486,1)*1440,0),"check time"))</f>
        <v/>
      </c>
      <c r="H486" s="8" t="n"/>
      <c r="I486" s="8" t="n"/>
      <c r="J486" s="11">
        <f>IF(I486="","",IFERROR(VLOOKUP(I486,Reasons!$B$6:$C$45,2,FALSE),"Not in the list"))</f>
        <v/>
      </c>
      <c r="K486" s="8" t="n"/>
    </row>
    <row r="487">
      <c r="A487" s="6" t="n"/>
      <c r="B487" s="7" t="n"/>
      <c r="C487" s="8" t="n"/>
      <c r="D487" s="8" t="n"/>
      <c r="E487" s="9" t="n"/>
      <c r="F487" s="9" t="n"/>
      <c r="G487" s="10">
        <f>IF(OR(E487="",F487=""),"",IFERROR(ROUND(MOD(F487-E487,1)*1440,0),"check time"))</f>
        <v/>
      </c>
      <c r="H487" s="8" t="n"/>
      <c r="I487" s="8" t="n"/>
      <c r="J487" s="11">
        <f>IF(I487="","",IFERROR(VLOOKUP(I487,Reasons!$B$6:$C$45,2,FALSE),"Not in the list"))</f>
        <v/>
      </c>
      <c r="K487" s="8" t="n"/>
    </row>
    <row r="488">
      <c r="A488" s="6" t="n"/>
      <c r="B488" s="7" t="n"/>
      <c r="C488" s="8" t="n"/>
      <c r="D488" s="8" t="n"/>
      <c r="E488" s="9" t="n"/>
      <c r="F488" s="9" t="n"/>
      <c r="G488" s="10">
        <f>IF(OR(E488="",F488=""),"",IFERROR(ROUND(MOD(F488-E488,1)*1440,0),"check time"))</f>
        <v/>
      </c>
      <c r="H488" s="8" t="n"/>
      <c r="I488" s="8" t="n"/>
      <c r="J488" s="11">
        <f>IF(I488="","",IFERROR(VLOOKUP(I488,Reasons!$B$6:$C$45,2,FALSE),"Not in the list"))</f>
        <v/>
      </c>
      <c r="K488" s="8" t="n"/>
    </row>
    <row r="489">
      <c r="A489" s="6" t="n"/>
      <c r="B489" s="7" t="n"/>
      <c r="C489" s="8" t="n"/>
      <c r="D489" s="8" t="n"/>
      <c r="E489" s="9" t="n"/>
      <c r="F489" s="9" t="n"/>
      <c r="G489" s="10">
        <f>IF(OR(E489="",F489=""),"",IFERROR(ROUND(MOD(F489-E489,1)*1440,0),"check time"))</f>
        <v/>
      </c>
      <c r="H489" s="8" t="n"/>
      <c r="I489" s="8" t="n"/>
      <c r="J489" s="11">
        <f>IF(I489="","",IFERROR(VLOOKUP(I489,Reasons!$B$6:$C$45,2,FALSE),"Not in the list"))</f>
        <v/>
      </c>
      <c r="K489" s="8" t="n"/>
    </row>
    <row r="490">
      <c r="A490" s="6" t="n"/>
      <c r="B490" s="7" t="n"/>
      <c r="C490" s="8" t="n"/>
      <c r="D490" s="8" t="n"/>
      <c r="E490" s="9" t="n"/>
      <c r="F490" s="9" t="n"/>
      <c r="G490" s="10">
        <f>IF(OR(E490="",F490=""),"",IFERROR(ROUND(MOD(F490-E490,1)*1440,0),"check time"))</f>
        <v/>
      </c>
      <c r="H490" s="8" t="n"/>
      <c r="I490" s="8" t="n"/>
      <c r="J490" s="11">
        <f>IF(I490="","",IFERROR(VLOOKUP(I490,Reasons!$B$6:$C$45,2,FALSE),"Not in the list"))</f>
        <v/>
      </c>
      <c r="K490" s="8" t="n"/>
    </row>
    <row r="491">
      <c r="A491" s="6" t="n"/>
      <c r="B491" s="7" t="n"/>
      <c r="C491" s="8" t="n"/>
      <c r="D491" s="8" t="n"/>
      <c r="E491" s="9" t="n"/>
      <c r="F491" s="9" t="n"/>
      <c r="G491" s="10">
        <f>IF(OR(E491="",F491=""),"",IFERROR(ROUND(MOD(F491-E491,1)*1440,0),"check time"))</f>
        <v/>
      </c>
      <c r="H491" s="8" t="n"/>
      <c r="I491" s="8" t="n"/>
      <c r="J491" s="11">
        <f>IF(I491="","",IFERROR(VLOOKUP(I491,Reasons!$B$6:$C$45,2,FALSE),"Not in the list"))</f>
        <v/>
      </c>
      <c r="K491" s="8" t="n"/>
    </row>
    <row r="492">
      <c r="A492" s="6" t="n"/>
      <c r="B492" s="7" t="n"/>
      <c r="C492" s="8" t="n"/>
      <c r="D492" s="8" t="n"/>
      <c r="E492" s="9" t="n"/>
      <c r="F492" s="9" t="n"/>
      <c r="G492" s="10">
        <f>IF(OR(E492="",F492=""),"",IFERROR(ROUND(MOD(F492-E492,1)*1440,0),"check time"))</f>
        <v/>
      </c>
      <c r="H492" s="8" t="n"/>
      <c r="I492" s="8" t="n"/>
      <c r="J492" s="11">
        <f>IF(I492="","",IFERROR(VLOOKUP(I492,Reasons!$B$6:$C$45,2,FALSE),"Not in the list"))</f>
        <v/>
      </c>
      <c r="K492" s="8" t="n"/>
    </row>
    <row r="493">
      <c r="A493" s="6" t="n"/>
      <c r="B493" s="7" t="n"/>
      <c r="C493" s="8" t="n"/>
      <c r="D493" s="8" t="n"/>
      <c r="E493" s="9" t="n"/>
      <c r="F493" s="9" t="n"/>
      <c r="G493" s="10">
        <f>IF(OR(E493="",F493=""),"",IFERROR(ROUND(MOD(F493-E493,1)*1440,0),"check time"))</f>
        <v/>
      </c>
      <c r="H493" s="8" t="n"/>
      <c r="I493" s="8" t="n"/>
      <c r="J493" s="11">
        <f>IF(I493="","",IFERROR(VLOOKUP(I493,Reasons!$B$6:$C$45,2,FALSE),"Not in the list"))</f>
        <v/>
      </c>
      <c r="K493" s="8" t="n"/>
    </row>
    <row r="494">
      <c r="A494" s="6" t="n"/>
      <c r="B494" s="7" t="n"/>
      <c r="C494" s="8" t="n"/>
      <c r="D494" s="8" t="n"/>
      <c r="E494" s="9" t="n"/>
      <c r="F494" s="9" t="n"/>
      <c r="G494" s="10">
        <f>IF(OR(E494="",F494=""),"",IFERROR(ROUND(MOD(F494-E494,1)*1440,0),"check time"))</f>
        <v/>
      </c>
      <c r="H494" s="8" t="n"/>
      <c r="I494" s="8" t="n"/>
      <c r="J494" s="11">
        <f>IF(I494="","",IFERROR(VLOOKUP(I494,Reasons!$B$6:$C$45,2,FALSE),"Not in the list"))</f>
        <v/>
      </c>
      <c r="K494" s="8" t="n"/>
    </row>
    <row r="495">
      <c r="A495" s="6" t="n"/>
      <c r="B495" s="7" t="n"/>
      <c r="C495" s="8" t="n"/>
      <c r="D495" s="8" t="n"/>
      <c r="E495" s="9" t="n"/>
      <c r="F495" s="9" t="n"/>
      <c r="G495" s="10">
        <f>IF(OR(E495="",F495=""),"",IFERROR(ROUND(MOD(F495-E495,1)*1440,0),"check time"))</f>
        <v/>
      </c>
      <c r="H495" s="8" t="n"/>
      <c r="I495" s="8" t="n"/>
      <c r="J495" s="11">
        <f>IF(I495="","",IFERROR(VLOOKUP(I495,Reasons!$B$6:$C$45,2,FALSE),"Not in the list"))</f>
        <v/>
      </c>
      <c r="K495" s="8" t="n"/>
    </row>
    <row r="496">
      <c r="A496" s="6" t="n"/>
      <c r="B496" s="7" t="n"/>
      <c r="C496" s="8" t="n"/>
      <c r="D496" s="8" t="n"/>
      <c r="E496" s="9" t="n"/>
      <c r="F496" s="9" t="n"/>
      <c r="G496" s="10">
        <f>IF(OR(E496="",F496=""),"",IFERROR(ROUND(MOD(F496-E496,1)*1440,0),"check time"))</f>
        <v/>
      </c>
      <c r="H496" s="8" t="n"/>
      <c r="I496" s="8" t="n"/>
      <c r="J496" s="11">
        <f>IF(I496="","",IFERROR(VLOOKUP(I496,Reasons!$B$6:$C$45,2,FALSE),"Not in the list"))</f>
        <v/>
      </c>
      <c r="K496" s="8" t="n"/>
    </row>
    <row r="497">
      <c r="A497" s="6" t="n"/>
      <c r="B497" s="7" t="n"/>
      <c r="C497" s="8" t="n"/>
      <c r="D497" s="8" t="n"/>
      <c r="E497" s="9" t="n"/>
      <c r="F497" s="9" t="n"/>
      <c r="G497" s="10">
        <f>IF(OR(E497="",F497=""),"",IFERROR(ROUND(MOD(F497-E497,1)*1440,0),"check time"))</f>
        <v/>
      </c>
      <c r="H497" s="8" t="n"/>
      <c r="I497" s="8" t="n"/>
      <c r="J497" s="11">
        <f>IF(I497="","",IFERROR(VLOOKUP(I497,Reasons!$B$6:$C$45,2,FALSE),"Not in the list"))</f>
        <v/>
      </c>
      <c r="K497" s="8" t="n"/>
    </row>
    <row r="498">
      <c r="A498" s="6" t="n"/>
      <c r="B498" s="7" t="n"/>
      <c r="C498" s="8" t="n"/>
      <c r="D498" s="8" t="n"/>
      <c r="E498" s="9" t="n"/>
      <c r="F498" s="9" t="n"/>
      <c r="G498" s="10">
        <f>IF(OR(E498="",F498=""),"",IFERROR(ROUND(MOD(F498-E498,1)*1440,0),"check time"))</f>
        <v/>
      </c>
      <c r="H498" s="8" t="n"/>
      <c r="I498" s="8" t="n"/>
      <c r="J498" s="11">
        <f>IF(I498="","",IFERROR(VLOOKUP(I498,Reasons!$B$6:$C$45,2,FALSE),"Not in the list"))</f>
        <v/>
      </c>
      <c r="K498" s="8" t="n"/>
    </row>
    <row r="499">
      <c r="A499" s="6" t="n"/>
      <c r="B499" s="7" t="n"/>
      <c r="C499" s="8" t="n"/>
      <c r="D499" s="8" t="n"/>
      <c r="E499" s="9" t="n"/>
      <c r="F499" s="9" t="n"/>
      <c r="G499" s="10">
        <f>IF(OR(E499="",F499=""),"",IFERROR(ROUND(MOD(F499-E499,1)*1440,0),"check time"))</f>
        <v/>
      </c>
      <c r="H499" s="8" t="n"/>
      <c r="I499" s="8" t="n"/>
      <c r="J499" s="11">
        <f>IF(I499="","",IFERROR(VLOOKUP(I499,Reasons!$B$6:$C$45,2,FALSE),"Not in the list"))</f>
        <v/>
      </c>
      <c r="K499" s="8" t="n"/>
    </row>
    <row r="500">
      <c r="A500" s="6" t="n"/>
      <c r="B500" s="7" t="n"/>
      <c r="C500" s="8" t="n"/>
      <c r="D500" s="8" t="n"/>
      <c r="E500" s="9" t="n"/>
      <c r="F500" s="9" t="n"/>
      <c r="G500" s="10">
        <f>IF(OR(E500="",F500=""),"",IFERROR(ROUND(MOD(F500-E500,1)*1440,0),"check time"))</f>
        <v/>
      </c>
      <c r="H500" s="8" t="n"/>
      <c r="I500" s="8" t="n"/>
      <c r="J500" s="11">
        <f>IF(I500="","",IFERROR(VLOOKUP(I500,Reasons!$B$6:$C$45,2,FALSE),"Not in the list"))</f>
        <v/>
      </c>
      <c r="K500" s="8" t="n"/>
    </row>
    <row r="501">
      <c r="A501" s="6" t="n"/>
      <c r="B501" s="7" t="n"/>
      <c r="C501" s="8" t="n"/>
      <c r="D501" s="8" t="n"/>
      <c r="E501" s="9" t="n"/>
      <c r="F501" s="9" t="n"/>
      <c r="G501" s="10">
        <f>IF(OR(E501="",F501=""),"",IFERROR(ROUND(MOD(F501-E501,1)*1440,0),"check time"))</f>
        <v/>
      </c>
      <c r="H501" s="8" t="n"/>
      <c r="I501" s="8" t="n"/>
      <c r="J501" s="11">
        <f>IF(I501="","",IFERROR(VLOOKUP(I501,Reasons!$B$6:$C$45,2,FALSE),"Not in the list"))</f>
        <v/>
      </c>
      <c r="K501" s="8" t="n"/>
    </row>
    <row r="502">
      <c r="A502" s="6" t="n"/>
      <c r="B502" s="7" t="n"/>
      <c r="C502" s="8" t="n"/>
      <c r="D502" s="8" t="n"/>
      <c r="E502" s="9" t="n"/>
      <c r="F502" s="9" t="n"/>
      <c r="G502" s="10">
        <f>IF(OR(E502="",F502=""),"",IFERROR(ROUND(MOD(F502-E502,1)*1440,0),"check time"))</f>
        <v/>
      </c>
      <c r="H502" s="8" t="n"/>
      <c r="I502" s="8" t="n"/>
      <c r="J502" s="11">
        <f>IF(I502="","",IFERROR(VLOOKUP(I502,Reasons!$B$6:$C$45,2,FALSE),"Not in the list"))</f>
        <v/>
      </c>
      <c r="K502" s="8" t="n"/>
    </row>
    <row r="503">
      <c r="A503" s="6" t="n"/>
      <c r="B503" s="7" t="n"/>
      <c r="C503" s="8" t="n"/>
      <c r="D503" s="8" t="n"/>
      <c r="E503" s="9" t="n"/>
      <c r="F503" s="9" t="n"/>
      <c r="G503" s="10">
        <f>IF(OR(E503="",F503=""),"",IFERROR(ROUND(MOD(F503-E503,1)*1440,0),"check time"))</f>
        <v/>
      </c>
      <c r="H503" s="8" t="n"/>
      <c r="I503" s="8" t="n"/>
      <c r="J503" s="11">
        <f>IF(I503="","",IFERROR(VLOOKUP(I503,Reasons!$B$6:$C$45,2,FALSE),"Not in the list"))</f>
        <v/>
      </c>
      <c r="K503" s="8" t="n"/>
    </row>
    <row r="504">
      <c r="A504" s="6" t="n"/>
      <c r="B504" s="7" t="n"/>
      <c r="C504" s="8" t="n"/>
      <c r="D504" s="8" t="n"/>
      <c r="E504" s="9" t="n"/>
      <c r="F504" s="9" t="n"/>
      <c r="G504" s="10">
        <f>IF(OR(E504="",F504=""),"",IFERROR(ROUND(MOD(F504-E504,1)*1440,0),"check time"))</f>
        <v/>
      </c>
      <c r="H504" s="8" t="n"/>
      <c r="I504" s="8" t="n"/>
      <c r="J504" s="11">
        <f>IF(I504="","",IFERROR(VLOOKUP(I504,Reasons!$B$6:$C$45,2,FALSE),"Not in the list"))</f>
        <v/>
      </c>
      <c r="K504" s="8" t="n"/>
    </row>
  </sheetData>
  <autoFilter ref="A4:K504"/>
  <mergeCells count="1">
    <mergeCell ref="A3:K3"/>
  </mergeCells>
  <dataValidations count="5">
    <dataValidation sqref="H5:H504" showDropDown="0" showInputMessage="0" showErrorMessage="1" allowBlank="1" errorTitle="Stop type" error="Pick Planned or Unplanned." type="list">
      <formula1>"Planned,Unplanned"</formula1>
    </dataValidation>
    <dataValidation sqref="I5:I504" showDropDown="0" showInputMessage="0" showErrorMessage="1" allowBlank="1" errorTitle="Reason not in the list" error="Pick a reason from the list. To add a new one, type it in an empty row of the Reasons sheet first." type="list">
      <formula1>Reasons!$B$6:$B$45</formula1>
    </dataValidation>
    <dataValidation sqref="B5:B504" showDropDown="0" showInputMessage="0" showErrorMessage="0" allowBlank="1" type="list">
      <formula1>"A,B,C"</formula1>
    </dataValidation>
    <dataValidation sqref="D5:D504" showDropDown="0" showInputMessage="0" showErrorMessage="0" allowBlank="1" type="list">
      <formula1>Summary!$C$41:$C$52</formula1>
    </dataValidation>
    <dataValidation sqref="E5:F504" showDropDown="0" showInputMessage="0" showErrorMessage="1" allowBlank="1" errorTitle="Time" error="Type a 24 hour time, for example 14:05." type="time" operator="between">
      <formula1>0</formula1>
      <formula2>0.999305555555556</formula2>
    </dataValidation>
  </dataValidations>
  <hyperlinks>
    <hyperlink xmlns:r="http://schemas.openxmlformats.org/officeDocument/2006/relationships" ref="A2" r:id="rId1"/>
  </hyperlink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K45"/>
  <sheetViews>
    <sheetView workbookViewId="0">
      <pane ySplit="5" topLeftCell="A6" activePane="bottomLeft" state="frozen"/>
      <selection pane="bottomLeft" activeCell="A1" sqref="A1"/>
    </sheetView>
  </sheetViews>
  <sheetFormatPr baseColWidth="8" defaultRowHeight="15"/>
  <cols>
    <col width="8" customWidth="1" min="1" max="1"/>
    <col width="34" customWidth="1" min="2" max="2"/>
    <col width="24" customWidth="1" min="3" max="3"/>
    <col width="15" customWidth="1" min="4" max="4"/>
    <col width="14" customWidth="1" min="5" max="5"/>
    <col width="11" customWidth="1" min="6" max="6"/>
    <col hidden="1" width="11" customWidth="1" min="7" max="7"/>
    <col width="3" customWidth="1" min="8" max="8"/>
    <col width="24" customWidth="1" min="9" max="9"/>
    <col width="15" customWidth="1" min="10" max="10"/>
    <col width="58" customWidth="1" min="11" max="11"/>
  </cols>
  <sheetData>
    <row r="1" ht="24" customHeight="1">
      <c r="A1" s="1" t="inlineStr">
        <is>
          <t>Reasons and categories</t>
        </is>
      </c>
    </row>
    <row r="2">
      <c r="A2" s="3" t="inlineStr">
        <is>
          <t>OEE Lab, free template: https://oeelab.com/downtime-log-template</t>
        </is>
      </c>
    </row>
    <row r="3">
      <c r="A3" s="2" t="inlineStr">
        <is>
          <t>Edit this list to fit your plant. The Reason drop-down on the Downtime log reads column B; column C decides where the minutes go.</t>
        </is>
      </c>
    </row>
    <row r="5" ht="34" customHeight="1">
      <c r="A5" s="5" t="inlineStr">
        <is>
          <t>Code</t>
        </is>
      </c>
      <c r="B5" s="5" t="inlineStr">
        <is>
          <t>Reason</t>
        </is>
      </c>
      <c r="C5" s="5" t="inlineStr">
        <is>
          <t>Category</t>
        </is>
      </c>
      <c r="D5" s="5" t="inlineStr">
        <is>
          <t>Usual stop type</t>
        </is>
      </c>
      <c r="E5" s="5" t="inlineStr">
        <is>
          <t>Stop time logged (min)</t>
        </is>
      </c>
      <c r="F5" s="5" t="inlineStr">
        <is>
          <t>Stops logged</t>
        </is>
      </c>
      <c r="G5" s="5" t="inlineStr">
        <is>
          <t>Sort key (helper)</t>
        </is>
      </c>
      <c r="I5" s="5" t="inlineStr">
        <is>
          <t>Category</t>
        </is>
      </c>
      <c r="J5" s="5" t="inlineStr">
        <is>
          <t>Counts against availability?</t>
        </is>
      </c>
      <c r="K5" s="5" t="inlineStr">
        <is>
          <t>What goes here</t>
        </is>
      </c>
    </row>
    <row r="6" ht="30" customHeight="1">
      <c r="A6" s="8" t="inlineStr">
        <is>
          <t>B1</t>
        </is>
      </c>
      <c r="B6" s="8" t="inlineStr">
        <is>
          <t>Bearing failure</t>
        </is>
      </c>
      <c r="C6" s="8" t="inlineStr">
        <is>
          <t>Breakdown</t>
        </is>
      </c>
      <c r="D6" s="8" t="inlineStr">
        <is>
          <t>Unplanned</t>
        </is>
      </c>
      <c r="E6" s="12">
        <f>IF(B6="","",SUMIFS('Downtime log'!$G$5:$G$504,'Downtime log'!$I$5:$I$504,B6))</f>
        <v/>
      </c>
      <c r="F6" s="12">
        <f>IF(B6="","",COUNTIFS('Downtime log'!$I$5:$I$504,B6))</f>
        <v/>
      </c>
      <c r="G6" s="13">
        <f>IF(OR(B6="",C6="Planned stop (excluded)",N(E6)&lt;=0),-1,E6+(100-ROW())/1000)</f>
        <v/>
      </c>
      <c r="I6" s="14" t="inlineStr">
        <is>
          <t>Breakdown</t>
        </is>
      </c>
      <c r="J6" s="15" t="inlineStr">
        <is>
          <t>Yes</t>
        </is>
      </c>
      <c r="K6" s="16" t="inlineStr">
        <is>
          <t>A failure: the machine could not run until someone fixed it.</t>
        </is>
      </c>
    </row>
    <row r="7" ht="30" customHeight="1">
      <c r="A7" s="8" t="inlineStr">
        <is>
          <t>B2</t>
        </is>
      </c>
      <c r="B7" s="8" t="inlineStr">
        <is>
          <t>Motor or drive fault</t>
        </is>
      </c>
      <c r="C7" s="8" t="inlineStr">
        <is>
          <t>Breakdown</t>
        </is>
      </c>
      <c r="D7" s="8" t="inlineStr">
        <is>
          <t>Unplanned</t>
        </is>
      </c>
      <c r="E7" s="12">
        <f>IF(B7="","",SUMIFS('Downtime log'!$G$5:$G$504,'Downtime log'!$I$5:$I$504,B7))</f>
        <v/>
      </c>
      <c r="F7" s="12">
        <f>IF(B7="","",COUNTIFS('Downtime log'!$I$5:$I$504,B7))</f>
        <v/>
      </c>
      <c r="G7" s="13">
        <f>IF(OR(B7="",C7="Planned stop (excluded)",N(E7)&lt;=0),-1,E7+(100-ROW())/1000)</f>
        <v/>
      </c>
      <c r="I7" s="14" t="inlineStr">
        <is>
          <t>Setup and changeover</t>
        </is>
      </c>
      <c r="J7" s="15" t="inlineStr">
        <is>
          <t>Yes</t>
        </is>
      </c>
      <c r="K7" s="16" t="inlineStr">
        <is>
          <t>Changeovers, setups, adjustments and cleaning between products or batches.</t>
        </is>
      </c>
    </row>
    <row r="8" ht="30" customHeight="1">
      <c r="A8" s="8" t="inlineStr">
        <is>
          <t>B3</t>
        </is>
      </c>
      <c r="B8" s="8" t="inlineStr">
        <is>
          <t>Sensor or photo eye fault</t>
        </is>
      </c>
      <c r="C8" s="8" t="inlineStr">
        <is>
          <t>Breakdown</t>
        </is>
      </c>
      <c r="D8" s="8" t="inlineStr">
        <is>
          <t>Unplanned</t>
        </is>
      </c>
      <c r="E8" s="12">
        <f>IF(B8="","",SUMIFS('Downtime log'!$G$5:$G$504,'Downtime log'!$I$5:$I$504,B8))</f>
        <v/>
      </c>
      <c r="F8" s="12">
        <f>IF(B8="","",COUNTIFS('Downtime log'!$I$5:$I$504,B8))</f>
        <v/>
      </c>
      <c r="G8" s="13">
        <f>IF(OR(B8="",C8="Planned stop (excluded)",N(E8)&lt;=0),-1,E8+(100-ROW())/1000)</f>
        <v/>
      </c>
      <c r="I8" s="14" t="inlineStr">
        <is>
          <t>Minor stop</t>
        </is>
      </c>
      <c r="J8" s="15" t="inlineStr">
        <is>
          <t>Yes</t>
        </is>
      </c>
      <c r="K8" s="16" t="inlineStr">
        <is>
          <t>Short stops cleared by the operator: jams, misfeeds, fallen product.</t>
        </is>
      </c>
    </row>
    <row r="9" ht="30" customHeight="1">
      <c r="A9" s="8" t="inlineStr">
        <is>
          <t>B4</t>
        </is>
      </c>
      <c r="B9" s="8" t="inlineStr">
        <is>
          <t>Pneumatic or air leak</t>
        </is>
      </c>
      <c r="C9" s="8" t="inlineStr">
        <is>
          <t>Breakdown</t>
        </is>
      </c>
      <c r="D9" s="8" t="inlineStr">
        <is>
          <t>Unplanned</t>
        </is>
      </c>
      <c r="E9" s="12">
        <f>IF(B9="","",SUMIFS('Downtime log'!$G$5:$G$504,'Downtime log'!$I$5:$I$504,B9))</f>
        <v/>
      </c>
      <c r="F9" s="12">
        <f>IF(B9="","",COUNTIFS('Downtime log'!$I$5:$I$504,B9))</f>
        <v/>
      </c>
      <c r="G9" s="13">
        <f>IF(OR(B9="",C9="Planned stop (excluded)",N(E9)&lt;=0),-1,E9+(100-ROW())/1000)</f>
        <v/>
      </c>
      <c r="I9" s="14" t="inlineStr">
        <is>
          <t>Waiting</t>
        </is>
      </c>
      <c r="J9" s="15" t="inlineStr">
        <is>
          <t>Yes</t>
        </is>
      </c>
      <c r="K9" s="16" t="inlineStr">
        <is>
          <t>The machine could run but waited: material, an operator, a blocked or starved neighbour.</t>
        </is>
      </c>
    </row>
    <row r="10" ht="30" customHeight="1">
      <c r="A10" s="8" t="inlineStr">
        <is>
          <t>B5</t>
        </is>
      </c>
      <c r="B10" s="8" t="inlineStr">
        <is>
          <t>Electrical or control fault</t>
        </is>
      </c>
      <c r="C10" s="8" t="inlineStr">
        <is>
          <t>Breakdown</t>
        </is>
      </c>
      <c r="D10" s="8" t="inlineStr">
        <is>
          <t>Unplanned</t>
        </is>
      </c>
      <c r="E10" s="12">
        <f>IF(B10="","",SUMIFS('Downtime log'!$G$5:$G$504,'Downtime log'!$I$5:$I$504,B10))</f>
        <v/>
      </c>
      <c r="F10" s="12">
        <f>IF(B10="","",COUNTIFS('Downtime log'!$I$5:$I$504,B10))</f>
        <v/>
      </c>
      <c r="G10" s="13">
        <f>IF(OR(B10="",C10="Planned stop (excluded)",N(E10)&lt;=0),-1,E10+(100-ROW())/1000)</f>
        <v/>
      </c>
      <c r="I10" s="14" t="inlineStr">
        <is>
          <t>Quality hold</t>
        </is>
      </c>
      <c r="J10" s="15" t="inlineStr">
        <is>
          <t>Yes</t>
        </is>
      </c>
      <c r="K10" s="16" t="inlineStr">
        <is>
          <t>Stopped for a quality check, a hold or sorting.</t>
        </is>
      </c>
    </row>
    <row r="11" ht="30" customHeight="1">
      <c r="A11" s="8" t="inlineStr">
        <is>
          <t>S1</t>
        </is>
      </c>
      <c r="B11" s="8" t="inlineStr">
        <is>
          <t>Product or format changeover</t>
        </is>
      </c>
      <c r="C11" s="8" t="inlineStr">
        <is>
          <t>Setup and changeover</t>
        </is>
      </c>
      <c r="D11" s="8" t="inlineStr">
        <is>
          <t>Planned</t>
        </is>
      </c>
      <c r="E11" s="12">
        <f>IF(B11="","",SUMIFS('Downtime log'!$G$5:$G$504,'Downtime log'!$I$5:$I$504,B11))</f>
        <v/>
      </c>
      <c r="F11" s="12">
        <f>IF(B11="","",COUNTIFS('Downtime log'!$I$5:$I$504,B11))</f>
        <v/>
      </c>
      <c r="G11" s="13">
        <f>IF(OR(B11="",C11="Planned stop (excluded)",N(E11)&lt;=0),-1,E11+(100-ROW())/1000)</f>
        <v/>
      </c>
      <c r="I11" s="14" t="inlineStr">
        <is>
          <t>Planned stop (excluded)</t>
        </is>
      </c>
      <c r="J11" s="15" t="inlineStr">
        <is>
          <t>No</t>
        </is>
      </c>
      <c r="K11" s="16" t="inlineStr">
        <is>
          <t>Breaks, meetings, no orders: left out of planned production time, so they do not lower availability.</t>
        </is>
      </c>
    </row>
    <row r="12" ht="30" customHeight="1">
      <c r="A12" s="8" t="inlineStr">
        <is>
          <t>S2</t>
        </is>
      </c>
      <c r="B12" s="8" t="inlineStr">
        <is>
          <t>Adjustment after changeover</t>
        </is>
      </c>
      <c r="C12" s="8" t="inlineStr">
        <is>
          <t>Setup and changeover</t>
        </is>
      </c>
      <c r="D12" s="8" t="inlineStr">
        <is>
          <t>Unplanned</t>
        </is>
      </c>
      <c r="E12" s="12">
        <f>IF(B12="","",SUMIFS('Downtime log'!$G$5:$G$504,'Downtime log'!$I$5:$I$504,B12))</f>
        <v/>
      </c>
      <c r="F12" s="12">
        <f>IF(B12="","",COUNTIFS('Downtime log'!$I$5:$I$504,B12))</f>
        <v/>
      </c>
      <c r="G12" s="13">
        <f>IF(OR(B12="",C12="Planned stop (excluded)",N(E12)&lt;=0),-1,E12+(100-ROW())/1000)</f>
        <v/>
      </c>
      <c r="I12" s="14" t="inlineStr">
        <is>
          <t>Other</t>
        </is>
      </c>
      <c r="J12" s="15" t="inlineStr">
        <is>
          <t>Yes</t>
        </is>
      </c>
      <c r="K12" s="16" t="inlineStr">
        <is>
          <t>Anything else. Write a note, and add a proper reason once it repeats.</t>
        </is>
      </c>
    </row>
    <row r="13">
      <c r="A13" s="8" t="inlineStr">
        <is>
          <t>S3</t>
        </is>
      </c>
      <c r="B13" s="8" t="inlineStr">
        <is>
          <t>Cleaning between batches</t>
        </is>
      </c>
      <c r="C13" s="8" t="inlineStr">
        <is>
          <t>Setup and changeover</t>
        </is>
      </c>
      <c r="D13" s="8" t="inlineStr">
        <is>
          <t>Planned</t>
        </is>
      </c>
      <c r="E13" s="12">
        <f>IF(B13="","",SUMIFS('Downtime log'!$G$5:$G$504,'Downtime log'!$I$5:$I$504,B13))</f>
        <v/>
      </c>
      <c r="F13" s="12">
        <f>IF(B13="","",COUNTIFS('Downtime log'!$I$5:$I$504,B13))</f>
        <v/>
      </c>
      <c r="G13" s="13">
        <f>IF(OR(B13="",C13="Planned stop (excluded)",N(E13)&lt;=0),-1,E13+(100-ROW())/1000)</f>
        <v/>
      </c>
    </row>
    <row r="14">
      <c r="A14" s="8" t="inlineStr">
        <is>
          <t>M1</t>
        </is>
      </c>
      <c r="B14" s="8" t="inlineStr">
        <is>
          <t>Jam or misfeed</t>
        </is>
      </c>
      <c r="C14" s="8" t="inlineStr">
        <is>
          <t>Minor stop</t>
        </is>
      </c>
      <c r="D14" s="8" t="inlineStr">
        <is>
          <t>Unplanned</t>
        </is>
      </c>
      <c r="E14" s="12">
        <f>IF(B14="","",SUMIFS('Downtime log'!$G$5:$G$504,'Downtime log'!$I$5:$I$504,B14))</f>
        <v/>
      </c>
      <c r="F14" s="12">
        <f>IF(B14="","",COUNTIFS('Downtime log'!$I$5:$I$504,B14))</f>
        <v/>
      </c>
      <c r="G14" s="13">
        <f>IF(OR(B14="",C14="Planned stop (excluded)",N(E14)&lt;=0),-1,E14+(100-ROW())/1000)</f>
        <v/>
      </c>
    </row>
    <row r="15">
      <c r="A15" s="8" t="inlineStr">
        <is>
          <t>M2</t>
        </is>
      </c>
      <c r="B15" s="8" t="inlineStr">
        <is>
          <t>Fallen or stuck product</t>
        </is>
      </c>
      <c r="C15" s="8" t="inlineStr">
        <is>
          <t>Minor stop</t>
        </is>
      </c>
      <c r="D15" s="8" t="inlineStr">
        <is>
          <t>Unplanned</t>
        </is>
      </c>
      <c r="E15" s="12">
        <f>IF(B15="","",SUMIFS('Downtime log'!$G$5:$G$504,'Downtime log'!$I$5:$I$504,B15))</f>
        <v/>
      </c>
      <c r="F15" s="12">
        <f>IF(B15="","",COUNTIFS('Downtime log'!$I$5:$I$504,B15))</f>
        <v/>
      </c>
      <c r="G15" s="13">
        <f>IF(OR(B15="",C15="Planned stop (excluded)",N(E15)&lt;=0),-1,E15+(100-ROW())/1000)</f>
        <v/>
      </c>
    </row>
    <row r="16">
      <c r="A16" s="8" t="inlineStr">
        <is>
          <t>W1</t>
        </is>
      </c>
      <c r="B16" s="8" t="inlineStr">
        <is>
          <t>Waiting for material</t>
        </is>
      </c>
      <c r="C16" s="8" t="inlineStr">
        <is>
          <t>Waiting</t>
        </is>
      </c>
      <c r="D16" s="8" t="inlineStr">
        <is>
          <t>Unplanned</t>
        </is>
      </c>
      <c r="E16" s="12">
        <f>IF(B16="","",SUMIFS('Downtime log'!$G$5:$G$504,'Downtime log'!$I$5:$I$504,B16))</f>
        <v/>
      </c>
      <c r="F16" s="12">
        <f>IF(B16="","",COUNTIFS('Downtime log'!$I$5:$I$504,B16))</f>
        <v/>
      </c>
      <c r="G16" s="13">
        <f>IF(OR(B16="",C16="Planned stop (excluded)",N(E16)&lt;=0),-1,E16+(100-ROW())/1000)</f>
        <v/>
      </c>
    </row>
    <row r="17">
      <c r="A17" s="8" t="inlineStr">
        <is>
          <t>W2</t>
        </is>
      </c>
      <c r="B17" s="8" t="inlineStr">
        <is>
          <t>Waiting for operator</t>
        </is>
      </c>
      <c r="C17" s="8" t="inlineStr">
        <is>
          <t>Waiting</t>
        </is>
      </c>
      <c r="D17" s="8" t="inlineStr">
        <is>
          <t>Unplanned</t>
        </is>
      </c>
      <c r="E17" s="12">
        <f>IF(B17="","",SUMIFS('Downtime log'!$G$5:$G$504,'Downtime log'!$I$5:$I$504,B17))</f>
        <v/>
      </c>
      <c r="F17" s="12">
        <f>IF(B17="","",COUNTIFS('Downtime log'!$I$5:$I$504,B17))</f>
        <v/>
      </c>
      <c r="G17" s="13">
        <f>IF(OR(B17="",C17="Planned stop (excluded)",N(E17)&lt;=0),-1,E17+(100-ROW())/1000)</f>
        <v/>
      </c>
    </row>
    <row r="18">
      <c r="A18" s="8" t="inlineStr">
        <is>
          <t>W3</t>
        </is>
      </c>
      <c r="B18" s="8" t="inlineStr">
        <is>
          <t>Blocked or starved by next machine</t>
        </is>
      </c>
      <c r="C18" s="8" t="inlineStr">
        <is>
          <t>Waiting</t>
        </is>
      </c>
      <c r="D18" s="8" t="inlineStr">
        <is>
          <t>Unplanned</t>
        </is>
      </c>
      <c r="E18" s="12">
        <f>IF(B18="","",SUMIFS('Downtime log'!$G$5:$G$504,'Downtime log'!$I$5:$I$504,B18))</f>
        <v/>
      </c>
      <c r="F18" s="12">
        <f>IF(B18="","",COUNTIFS('Downtime log'!$I$5:$I$504,B18))</f>
        <v/>
      </c>
      <c r="G18" s="13">
        <f>IF(OR(B18="",C18="Planned stop (excluded)",N(E18)&lt;=0),-1,E18+(100-ROW())/1000)</f>
        <v/>
      </c>
    </row>
    <row r="19">
      <c r="A19" s="8" t="inlineStr">
        <is>
          <t>Q1</t>
        </is>
      </c>
      <c r="B19" s="8" t="inlineStr">
        <is>
          <t>Quality hold or check</t>
        </is>
      </c>
      <c r="C19" s="8" t="inlineStr">
        <is>
          <t>Quality hold</t>
        </is>
      </c>
      <c r="D19" s="8" t="inlineStr">
        <is>
          <t>Unplanned</t>
        </is>
      </c>
      <c r="E19" s="12">
        <f>IF(B19="","",SUMIFS('Downtime log'!$G$5:$G$504,'Downtime log'!$I$5:$I$504,B19))</f>
        <v/>
      </c>
      <c r="F19" s="12">
        <f>IF(B19="","",COUNTIFS('Downtime log'!$I$5:$I$504,B19))</f>
        <v/>
      </c>
      <c r="G19" s="13">
        <f>IF(OR(B19="",C19="Planned stop (excluded)",N(E19)&lt;=0),-1,E19+(100-ROW())/1000)</f>
        <v/>
      </c>
    </row>
    <row r="20">
      <c r="A20" s="8" t="inlineStr">
        <is>
          <t>Q2</t>
        </is>
      </c>
      <c r="B20" s="8" t="inlineStr">
        <is>
          <t>Rework or sorting</t>
        </is>
      </c>
      <c r="C20" s="8" t="inlineStr">
        <is>
          <t>Quality hold</t>
        </is>
      </c>
      <c r="D20" s="8" t="inlineStr">
        <is>
          <t>Unplanned</t>
        </is>
      </c>
      <c r="E20" s="12">
        <f>IF(B20="","",SUMIFS('Downtime log'!$G$5:$G$504,'Downtime log'!$I$5:$I$504,B20))</f>
        <v/>
      </c>
      <c r="F20" s="12">
        <f>IF(B20="","",COUNTIFS('Downtime log'!$I$5:$I$504,B20))</f>
        <v/>
      </c>
      <c r="G20" s="13">
        <f>IF(OR(B20="",C20="Planned stop (excluded)",N(E20)&lt;=0),-1,E20+(100-ROW())/1000)</f>
        <v/>
      </c>
    </row>
    <row r="21">
      <c r="A21" s="8" t="inlineStr">
        <is>
          <t>P1</t>
        </is>
      </c>
      <c r="B21" s="8" t="inlineStr">
        <is>
          <t>Break or meal</t>
        </is>
      </c>
      <c r="C21" s="8" t="inlineStr">
        <is>
          <t>Planned stop (excluded)</t>
        </is>
      </c>
      <c r="D21" s="8" t="inlineStr">
        <is>
          <t>Planned</t>
        </is>
      </c>
      <c r="E21" s="12">
        <f>IF(B21="","",SUMIFS('Downtime log'!$G$5:$G$504,'Downtime log'!$I$5:$I$504,B21))</f>
        <v/>
      </c>
      <c r="F21" s="12">
        <f>IF(B21="","",COUNTIFS('Downtime log'!$I$5:$I$504,B21))</f>
        <v/>
      </c>
      <c r="G21" s="13">
        <f>IF(OR(B21="",C21="Planned stop (excluded)",N(E21)&lt;=0),-1,E21+(100-ROW())/1000)</f>
        <v/>
      </c>
    </row>
    <row r="22">
      <c r="A22" s="8" t="inlineStr">
        <is>
          <t>P2</t>
        </is>
      </c>
      <c r="B22" s="8" t="inlineStr">
        <is>
          <t>Meeting or training</t>
        </is>
      </c>
      <c r="C22" s="8" t="inlineStr">
        <is>
          <t>Planned stop (excluded)</t>
        </is>
      </c>
      <c r="D22" s="8" t="inlineStr">
        <is>
          <t>Planned</t>
        </is>
      </c>
      <c r="E22" s="12">
        <f>IF(B22="","",SUMIFS('Downtime log'!$G$5:$G$504,'Downtime log'!$I$5:$I$504,B22))</f>
        <v/>
      </c>
      <c r="F22" s="12">
        <f>IF(B22="","",COUNTIFS('Downtime log'!$I$5:$I$504,B22))</f>
        <v/>
      </c>
      <c r="G22" s="13">
        <f>IF(OR(B22="",C22="Planned stop (excluded)",N(E22)&lt;=0),-1,E22+(100-ROW())/1000)</f>
        <v/>
      </c>
    </row>
    <row r="23">
      <c r="A23" s="8" t="inlineStr">
        <is>
          <t>P3</t>
        </is>
      </c>
      <c r="B23" s="8" t="inlineStr">
        <is>
          <t>No orders scheduled</t>
        </is>
      </c>
      <c r="C23" s="8" t="inlineStr">
        <is>
          <t>Planned stop (excluded)</t>
        </is>
      </c>
      <c r="D23" s="8" t="inlineStr">
        <is>
          <t>Planned</t>
        </is>
      </c>
      <c r="E23" s="12">
        <f>IF(B23="","",SUMIFS('Downtime log'!$G$5:$G$504,'Downtime log'!$I$5:$I$504,B23))</f>
        <v/>
      </c>
      <c r="F23" s="12">
        <f>IF(B23="","",COUNTIFS('Downtime log'!$I$5:$I$504,B23))</f>
        <v/>
      </c>
      <c r="G23" s="13">
        <f>IF(OR(B23="",C23="Planned stop (excluded)",N(E23)&lt;=0),-1,E23+(100-ROW())/1000)</f>
        <v/>
      </c>
    </row>
    <row r="24">
      <c r="A24" s="8" t="inlineStr">
        <is>
          <t>O1</t>
        </is>
      </c>
      <c r="B24" s="8" t="inlineStr">
        <is>
          <t>Other (write a note)</t>
        </is>
      </c>
      <c r="C24" s="8" t="inlineStr">
        <is>
          <t>Other</t>
        </is>
      </c>
      <c r="D24" s="8" t="inlineStr">
        <is>
          <t>Unplanned</t>
        </is>
      </c>
      <c r="E24" s="12">
        <f>IF(B24="","",SUMIFS('Downtime log'!$G$5:$G$504,'Downtime log'!$I$5:$I$504,B24))</f>
        <v/>
      </c>
      <c r="F24" s="12">
        <f>IF(B24="","",COUNTIFS('Downtime log'!$I$5:$I$504,B24))</f>
        <v/>
      </c>
      <c r="G24" s="13">
        <f>IF(OR(B24="",C24="Planned stop (excluded)",N(E24)&lt;=0),-1,E24+(100-ROW())/1000)</f>
        <v/>
      </c>
    </row>
    <row r="25">
      <c r="A25" s="8" t="n"/>
      <c r="B25" s="8" t="n"/>
      <c r="C25" s="8" t="n"/>
      <c r="D25" s="8" t="n"/>
      <c r="E25" s="12">
        <f>IF(B25="","",SUMIFS('Downtime log'!$G$5:$G$504,'Downtime log'!$I$5:$I$504,B25))</f>
        <v/>
      </c>
      <c r="F25" s="12">
        <f>IF(B25="","",COUNTIFS('Downtime log'!$I$5:$I$504,B25))</f>
        <v/>
      </c>
      <c r="G25" s="13">
        <f>IF(OR(B25="",C25="Planned stop (excluded)",N(E25)&lt;=0),-1,E25+(100-ROW())/1000)</f>
        <v/>
      </c>
    </row>
    <row r="26">
      <c r="A26" s="8" t="n"/>
      <c r="B26" s="8" t="n"/>
      <c r="C26" s="8" t="n"/>
      <c r="D26" s="8" t="n"/>
      <c r="E26" s="12">
        <f>IF(B26="","",SUMIFS('Downtime log'!$G$5:$G$504,'Downtime log'!$I$5:$I$504,B26))</f>
        <v/>
      </c>
      <c r="F26" s="12">
        <f>IF(B26="","",COUNTIFS('Downtime log'!$I$5:$I$504,B26))</f>
        <v/>
      </c>
      <c r="G26" s="13">
        <f>IF(OR(B26="",C26="Planned stop (excluded)",N(E26)&lt;=0),-1,E26+(100-ROW())/1000)</f>
        <v/>
      </c>
    </row>
    <row r="27">
      <c r="A27" s="8" t="n"/>
      <c r="B27" s="8" t="n"/>
      <c r="C27" s="8" t="n"/>
      <c r="D27" s="8" t="n"/>
      <c r="E27" s="12">
        <f>IF(B27="","",SUMIFS('Downtime log'!$G$5:$G$504,'Downtime log'!$I$5:$I$504,B27))</f>
        <v/>
      </c>
      <c r="F27" s="12">
        <f>IF(B27="","",COUNTIFS('Downtime log'!$I$5:$I$504,B27))</f>
        <v/>
      </c>
      <c r="G27" s="13">
        <f>IF(OR(B27="",C27="Planned stop (excluded)",N(E27)&lt;=0),-1,E27+(100-ROW())/1000)</f>
        <v/>
      </c>
    </row>
    <row r="28">
      <c r="A28" s="8" t="n"/>
      <c r="B28" s="8" t="n"/>
      <c r="C28" s="8" t="n"/>
      <c r="D28" s="8" t="n"/>
      <c r="E28" s="12">
        <f>IF(B28="","",SUMIFS('Downtime log'!$G$5:$G$504,'Downtime log'!$I$5:$I$504,B28))</f>
        <v/>
      </c>
      <c r="F28" s="12">
        <f>IF(B28="","",COUNTIFS('Downtime log'!$I$5:$I$504,B28))</f>
        <v/>
      </c>
      <c r="G28" s="13">
        <f>IF(OR(B28="",C28="Planned stop (excluded)",N(E28)&lt;=0),-1,E28+(100-ROW())/1000)</f>
        <v/>
      </c>
    </row>
    <row r="29">
      <c r="A29" s="8" t="n"/>
      <c r="B29" s="8" t="n"/>
      <c r="C29" s="8" t="n"/>
      <c r="D29" s="8" t="n"/>
      <c r="E29" s="12">
        <f>IF(B29="","",SUMIFS('Downtime log'!$G$5:$G$504,'Downtime log'!$I$5:$I$504,B29))</f>
        <v/>
      </c>
      <c r="F29" s="12">
        <f>IF(B29="","",COUNTIFS('Downtime log'!$I$5:$I$504,B29))</f>
        <v/>
      </c>
      <c r="G29" s="13">
        <f>IF(OR(B29="",C29="Planned stop (excluded)",N(E29)&lt;=0),-1,E29+(100-ROW())/1000)</f>
        <v/>
      </c>
    </row>
    <row r="30">
      <c r="A30" s="8" t="n"/>
      <c r="B30" s="8" t="n"/>
      <c r="C30" s="8" t="n"/>
      <c r="D30" s="8" t="n"/>
      <c r="E30" s="12">
        <f>IF(B30="","",SUMIFS('Downtime log'!$G$5:$G$504,'Downtime log'!$I$5:$I$504,B30))</f>
        <v/>
      </c>
      <c r="F30" s="12">
        <f>IF(B30="","",COUNTIFS('Downtime log'!$I$5:$I$504,B30))</f>
        <v/>
      </c>
      <c r="G30" s="13">
        <f>IF(OR(B30="",C30="Planned stop (excluded)",N(E30)&lt;=0),-1,E30+(100-ROW())/1000)</f>
        <v/>
      </c>
    </row>
    <row r="31">
      <c r="A31" s="8" t="n"/>
      <c r="B31" s="8" t="n"/>
      <c r="C31" s="8" t="n"/>
      <c r="D31" s="8" t="n"/>
      <c r="E31" s="12">
        <f>IF(B31="","",SUMIFS('Downtime log'!$G$5:$G$504,'Downtime log'!$I$5:$I$504,B31))</f>
        <v/>
      </c>
      <c r="F31" s="12">
        <f>IF(B31="","",COUNTIFS('Downtime log'!$I$5:$I$504,B31))</f>
        <v/>
      </c>
      <c r="G31" s="13">
        <f>IF(OR(B31="",C31="Planned stop (excluded)",N(E31)&lt;=0),-1,E31+(100-ROW())/1000)</f>
        <v/>
      </c>
    </row>
    <row r="32">
      <c r="A32" s="8" t="n"/>
      <c r="B32" s="8" t="n"/>
      <c r="C32" s="8" t="n"/>
      <c r="D32" s="8" t="n"/>
      <c r="E32" s="12">
        <f>IF(B32="","",SUMIFS('Downtime log'!$G$5:$G$504,'Downtime log'!$I$5:$I$504,B32))</f>
        <v/>
      </c>
      <c r="F32" s="12">
        <f>IF(B32="","",COUNTIFS('Downtime log'!$I$5:$I$504,B32))</f>
        <v/>
      </c>
      <c r="G32" s="13">
        <f>IF(OR(B32="",C32="Planned stop (excluded)",N(E32)&lt;=0),-1,E32+(100-ROW())/1000)</f>
        <v/>
      </c>
    </row>
    <row r="33">
      <c r="A33" s="8" t="n"/>
      <c r="B33" s="8" t="n"/>
      <c r="C33" s="8" t="n"/>
      <c r="D33" s="8" t="n"/>
      <c r="E33" s="12">
        <f>IF(B33="","",SUMIFS('Downtime log'!$G$5:$G$504,'Downtime log'!$I$5:$I$504,B33))</f>
        <v/>
      </c>
      <c r="F33" s="12">
        <f>IF(B33="","",COUNTIFS('Downtime log'!$I$5:$I$504,B33))</f>
        <v/>
      </c>
      <c r="G33" s="13">
        <f>IF(OR(B33="",C33="Planned stop (excluded)",N(E33)&lt;=0),-1,E33+(100-ROW())/1000)</f>
        <v/>
      </c>
    </row>
    <row r="34">
      <c r="A34" s="8" t="n"/>
      <c r="B34" s="8" t="n"/>
      <c r="C34" s="8" t="n"/>
      <c r="D34" s="8" t="n"/>
      <c r="E34" s="12">
        <f>IF(B34="","",SUMIFS('Downtime log'!$G$5:$G$504,'Downtime log'!$I$5:$I$504,B34))</f>
        <v/>
      </c>
      <c r="F34" s="12">
        <f>IF(B34="","",COUNTIFS('Downtime log'!$I$5:$I$504,B34))</f>
        <v/>
      </c>
      <c r="G34" s="13">
        <f>IF(OR(B34="",C34="Planned stop (excluded)",N(E34)&lt;=0),-1,E34+(100-ROW())/1000)</f>
        <v/>
      </c>
    </row>
    <row r="35">
      <c r="A35" s="8" t="n"/>
      <c r="B35" s="8" t="n"/>
      <c r="C35" s="8" t="n"/>
      <c r="D35" s="8" t="n"/>
      <c r="E35" s="12">
        <f>IF(B35="","",SUMIFS('Downtime log'!$G$5:$G$504,'Downtime log'!$I$5:$I$504,B35))</f>
        <v/>
      </c>
      <c r="F35" s="12">
        <f>IF(B35="","",COUNTIFS('Downtime log'!$I$5:$I$504,B35))</f>
        <v/>
      </c>
      <c r="G35" s="13">
        <f>IF(OR(B35="",C35="Planned stop (excluded)",N(E35)&lt;=0),-1,E35+(100-ROW())/1000)</f>
        <v/>
      </c>
    </row>
    <row r="36">
      <c r="A36" s="8" t="n"/>
      <c r="B36" s="8" t="n"/>
      <c r="C36" s="8" t="n"/>
      <c r="D36" s="8" t="n"/>
      <c r="E36" s="12">
        <f>IF(B36="","",SUMIFS('Downtime log'!$G$5:$G$504,'Downtime log'!$I$5:$I$504,B36))</f>
        <v/>
      </c>
      <c r="F36" s="12">
        <f>IF(B36="","",COUNTIFS('Downtime log'!$I$5:$I$504,B36))</f>
        <v/>
      </c>
      <c r="G36" s="13">
        <f>IF(OR(B36="",C36="Planned stop (excluded)",N(E36)&lt;=0),-1,E36+(100-ROW())/1000)</f>
        <v/>
      </c>
    </row>
    <row r="37">
      <c r="A37" s="8" t="n"/>
      <c r="B37" s="8" t="n"/>
      <c r="C37" s="8" t="n"/>
      <c r="D37" s="8" t="n"/>
      <c r="E37" s="12">
        <f>IF(B37="","",SUMIFS('Downtime log'!$G$5:$G$504,'Downtime log'!$I$5:$I$504,B37))</f>
        <v/>
      </c>
      <c r="F37" s="12">
        <f>IF(B37="","",COUNTIFS('Downtime log'!$I$5:$I$504,B37))</f>
        <v/>
      </c>
      <c r="G37" s="13">
        <f>IF(OR(B37="",C37="Planned stop (excluded)",N(E37)&lt;=0),-1,E37+(100-ROW())/1000)</f>
        <v/>
      </c>
    </row>
    <row r="38">
      <c r="A38" s="8" t="n"/>
      <c r="B38" s="8" t="n"/>
      <c r="C38" s="8" t="n"/>
      <c r="D38" s="8" t="n"/>
      <c r="E38" s="12">
        <f>IF(B38="","",SUMIFS('Downtime log'!$G$5:$G$504,'Downtime log'!$I$5:$I$504,B38))</f>
        <v/>
      </c>
      <c r="F38" s="12">
        <f>IF(B38="","",COUNTIFS('Downtime log'!$I$5:$I$504,B38))</f>
        <v/>
      </c>
      <c r="G38" s="13">
        <f>IF(OR(B38="",C38="Planned stop (excluded)",N(E38)&lt;=0),-1,E38+(100-ROW())/1000)</f>
        <v/>
      </c>
    </row>
    <row r="39">
      <c r="A39" s="8" t="n"/>
      <c r="B39" s="8" t="n"/>
      <c r="C39" s="8" t="n"/>
      <c r="D39" s="8" t="n"/>
      <c r="E39" s="12">
        <f>IF(B39="","",SUMIFS('Downtime log'!$G$5:$G$504,'Downtime log'!$I$5:$I$504,B39))</f>
        <v/>
      </c>
      <c r="F39" s="12">
        <f>IF(B39="","",COUNTIFS('Downtime log'!$I$5:$I$504,B39))</f>
        <v/>
      </c>
      <c r="G39" s="13">
        <f>IF(OR(B39="",C39="Planned stop (excluded)",N(E39)&lt;=0),-1,E39+(100-ROW())/1000)</f>
        <v/>
      </c>
    </row>
    <row r="40">
      <c r="A40" s="8" t="n"/>
      <c r="B40" s="8" t="n"/>
      <c r="C40" s="8" t="n"/>
      <c r="D40" s="8" t="n"/>
      <c r="E40" s="12">
        <f>IF(B40="","",SUMIFS('Downtime log'!$G$5:$G$504,'Downtime log'!$I$5:$I$504,B40))</f>
        <v/>
      </c>
      <c r="F40" s="12">
        <f>IF(B40="","",COUNTIFS('Downtime log'!$I$5:$I$504,B40))</f>
        <v/>
      </c>
      <c r="G40" s="13">
        <f>IF(OR(B40="",C40="Planned stop (excluded)",N(E40)&lt;=0),-1,E40+(100-ROW())/1000)</f>
        <v/>
      </c>
    </row>
    <row r="41">
      <c r="A41" s="8" t="n"/>
      <c r="B41" s="8" t="n"/>
      <c r="C41" s="8" t="n"/>
      <c r="D41" s="8" t="n"/>
      <c r="E41" s="12">
        <f>IF(B41="","",SUMIFS('Downtime log'!$G$5:$G$504,'Downtime log'!$I$5:$I$504,B41))</f>
        <v/>
      </c>
      <c r="F41" s="12">
        <f>IF(B41="","",COUNTIFS('Downtime log'!$I$5:$I$504,B41))</f>
        <v/>
      </c>
      <c r="G41" s="13">
        <f>IF(OR(B41="",C41="Planned stop (excluded)",N(E41)&lt;=0),-1,E41+(100-ROW())/1000)</f>
        <v/>
      </c>
    </row>
    <row r="42">
      <c r="A42" s="8" t="n"/>
      <c r="B42" s="8" t="n"/>
      <c r="C42" s="8" t="n"/>
      <c r="D42" s="8" t="n"/>
      <c r="E42" s="12">
        <f>IF(B42="","",SUMIFS('Downtime log'!$G$5:$G$504,'Downtime log'!$I$5:$I$504,B42))</f>
        <v/>
      </c>
      <c r="F42" s="12">
        <f>IF(B42="","",COUNTIFS('Downtime log'!$I$5:$I$504,B42))</f>
        <v/>
      </c>
      <c r="G42" s="13">
        <f>IF(OR(B42="",C42="Planned stop (excluded)",N(E42)&lt;=0),-1,E42+(100-ROW())/1000)</f>
        <v/>
      </c>
    </row>
    <row r="43">
      <c r="A43" s="8" t="n"/>
      <c r="B43" s="8" t="n"/>
      <c r="C43" s="8" t="n"/>
      <c r="D43" s="8" t="n"/>
      <c r="E43" s="12">
        <f>IF(B43="","",SUMIFS('Downtime log'!$G$5:$G$504,'Downtime log'!$I$5:$I$504,B43))</f>
        <v/>
      </c>
      <c r="F43" s="12">
        <f>IF(B43="","",COUNTIFS('Downtime log'!$I$5:$I$504,B43))</f>
        <v/>
      </c>
      <c r="G43" s="13">
        <f>IF(OR(B43="",C43="Planned stop (excluded)",N(E43)&lt;=0),-1,E43+(100-ROW())/1000)</f>
        <v/>
      </c>
    </row>
    <row r="44">
      <c r="A44" s="8" t="n"/>
      <c r="B44" s="8" t="n"/>
      <c r="C44" s="8" t="n"/>
      <c r="D44" s="8" t="n"/>
      <c r="E44" s="12">
        <f>IF(B44="","",SUMIFS('Downtime log'!$G$5:$G$504,'Downtime log'!$I$5:$I$504,B44))</f>
        <v/>
      </c>
      <c r="F44" s="12">
        <f>IF(B44="","",COUNTIFS('Downtime log'!$I$5:$I$504,B44))</f>
        <v/>
      </c>
      <c r="G44" s="13">
        <f>IF(OR(B44="",C44="Planned stop (excluded)",N(E44)&lt;=0),-1,E44+(100-ROW())/1000)</f>
        <v/>
      </c>
    </row>
    <row r="45">
      <c r="A45" s="8" t="n"/>
      <c r="B45" s="8" t="n"/>
      <c r="C45" s="8" t="n"/>
      <c r="D45" s="8" t="n"/>
      <c r="E45" s="12">
        <f>IF(B45="","",SUMIFS('Downtime log'!$G$5:$G$504,'Downtime log'!$I$5:$I$504,B45))</f>
        <v/>
      </c>
      <c r="F45" s="12">
        <f>IF(B45="","",COUNTIFS('Downtime log'!$I$5:$I$504,B45))</f>
        <v/>
      </c>
      <c r="G45" s="13">
        <f>IF(OR(B45="",C45="Planned stop (excluded)",N(E45)&lt;=0),-1,E45+(100-ROW())/1000)</f>
        <v/>
      </c>
    </row>
  </sheetData>
  <dataValidations count="2">
    <dataValidation sqref="C6:C45" showDropDown="0" showInputMessage="0" showErrorMessage="1" allowBlank="1" errorTitle="Pick a category" error="Pick one of the categories in column I." type="list">
      <formula1>$I$6:$I$12</formula1>
    </dataValidation>
    <dataValidation sqref="D6:D45" showDropDown="0" showInputMessage="0" showErrorMessage="0" allowBlank="1" type="list">
      <formula1>"Planned,Unplanned"</formula1>
    </dataValidation>
  </dataValidations>
  <hyperlinks>
    <hyperlink xmlns:r="http://schemas.openxmlformats.org/officeDocument/2006/relationships" ref="A2" r:id="rId1"/>
  </hyperlink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O65"/>
  <sheetViews>
    <sheetView workbookViewId="0">
      <pane ySplit="3" topLeftCell="A4" activePane="bottomLeft" state="frozen"/>
      <selection pane="bottomLeft" activeCell="A1" sqref="A1"/>
    </sheetView>
  </sheetViews>
  <sheetFormatPr baseColWidth="8" defaultRowHeight="15"/>
  <cols>
    <col width="6" customWidth="1" min="1" max="1"/>
    <col hidden="1" width="9" customWidth="1" min="2" max="2"/>
    <col width="44" customWidth="1" min="3" max="3"/>
    <col width="24" customWidth="1" min="4" max="4"/>
    <col width="13" customWidth="1" min="5" max="5"/>
    <col width="13" customWidth="1" min="6" max="6"/>
    <col width="15" customWidth="1" min="7" max="7"/>
    <col width="13" customWidth="1" min="8" max="8"/>
    <col width="13" customWidth="1" min="9" max="9"/>
    <col width="11" customWidth="1" min="10" max="10"/>
    <col width="11" customWidth="1" min="11" max="11"/>
    <col width="12" customWidth="1" min="12" max="12"/>
    <col width="11" customWidth="1" min="13" max="13"/>
    <col hidden="1" width="10" customWidth="1" min="14" max="14"/>
    <col hidden="1" width="10" customWidth="1" min="15" max="15"/>
  </cols>
  <sheetData>
    <row r="1" ht="24" customHeight="1">
      <c r="A1" s="1" t="inlineStr">
        <is>
          <t>Downtime summary</t>
        </is>
      </c>
    </row>
    <row r="2">
      <c r="A2" s="3" t="inlineStr">
        <is>
          <t>OEE Lab, free template: https://oeelab.com/downtime-log-template</t>
        </is>
      </c>
    </row>
    <row r="3">
      <c r="A3" s="2" t="inlineStr">
        <is>
          <t>Everything on this sheet calculates from the Downtime log. Until you delete the sample rows, it shows the sample week.</t>
        </is>
      </c>
    </row>
    <row r="5">
      <c r="C5" s="17" t="inlineStr">
        <is>
          <t>Key figures</t>
        </is>
      </c>
    </row>
    <row r="6">
      <c r="C6" s="8" t="inlineStr">
        <is>
          <t>Stops logged</t>
        </is>
      </c>
      <c r="D6" s="18">
        <f>COUNT('Downtime log'!$G$5:$G$504)</f>
        <v/>
      </c>
    </row>
    <row r="7">
      <c r="C7" s="8" t="inlineStr">
        <is>
          <t>Total stop time (min)</t>
        </is>
      </c>
      <c r="D7" s="18">
        <f>SUM('Downtime log'!$G$5:$G$504)</f>
        <v/>
      </c>
    </row>
    <row r="8">
      <c r="C8" s="8" t="inlineStr">
        <is>
          <t>Planned stop time (min)</t>
        </is>
      </c>
      <c r="D8" s="18">
        <f>SUMIFS('Downtime log'!$G$5:$G$504,'Downtime log'!$H$5:$H$504,"Planned")</f>
        <v/>
      </c>
    </row>
    <row r="9">
      <c r="C9" s="8" t="inlineStr">
        <is>
          <t>Unplanned stop time (min)</t>
        </is>
      </c>
      <c r="D9" s="18">
        <f>SUMIFS('Downtime log'!$G$5:$G$504,'Downtime log'!$H$5:$H$504,"Unplanned")</f>
        <v/>
      </c>
    </row>
    <row r="10">
      <c r="C10" s="8" t="inlineStr">
        <is>
          <t>Unplanned share of stop time</t>
        </is>
      </c>
      <c r="D10" s="19">
        <f>IF(SUM('Downtime log'!$G$5:$G$504)=0,"",D9/D7)</f>
        <v/>
      </c>
    </row>
    <row r="11">
      <c r="C11" s="8" t="inlineStr">
        <is>
          <t>Left out of planned production time (min)</t>
        </is>
      </c>
      <c r="D11" s="18">
        <f>SUMIFS('Downtime log'!$G$5:$G$504,'Downtime log'!$J$5:$J$504,"Planned stop (excluded)")</f>
        <v/>
      </c>
    </row>
    <row r="12">
      <c r="C12" s="8" t="inlineStr">
        <is>
          <t>Counted against availability (min)</t>
        </is>
      </c>
      <c r="D12" s="18">
        <f>D7-D11</f>
        <v/>
      </c>
    </row>
    <row r="13">
      <c r="C13" s="8" t="inlineStr">
        <is>
          <t>Breakdowns logged</t>
        </is>
      </c>
      <c r="D13" s="18">
        <f>COUNTIFS('Downtime log'!$J$5:$J$504,"Breakdown")</f>
        <v/>
      </c>
    </row>
    <row r="14">
      <c r="C14" s="8" t="inlineStr">
        <is>
          <t>MTTR, mean time to restore a breakdown (min)</t>
        </is>
      </c>
      <c r="D14" s="20">
        <f>IF(D13=0,"",SUMIFS('Downtime log'!$G$5:$G$504,'Downtime log'!$J$5:$J$504,"Breakdown")/D13)</f>
        <v/>
      </c>
    </row>
    <row r="15">
      <c r="C15" s="8" t="inlineStr">
        <is>
          <t>Share of counted stop time in the top 5 reasons</t>
        </is>
      </c>
      <c r="D15" s="19">
        <f>IF(D12=0,"",SUM(E21:E25)/D12)</f>
        <v/>
      </c>
    </row>
    <row r="16">
      <c r="C16" s="8" t="inlineStr">
        <is>
          <t>Biggest reason</t>
        </is>
      </c>
      <c r="D16" s="21">
        <f>IF(C21="","",C21)</f>
        <v/>
      </c>
    </row>
    <row r="19" ht="20" customHeight="1">
      <c r="C19" s="17" t="inlineStr">
        <is>
          <t>Stop time by reason, largest first (Pareto). Planned stops that are left out of planned production time are not ranked.</t>
        </is>
      </c>
    </row>
    <row r="20" ht="34" customHeight="1">
      <c r="A20" s="5" t="inlineStr">
        <is>
          <t>Rank</t>
        </is>
      </c>
      <c r="B20" s="5" t="inlineStr">
        <is>
          <t>Sort key</t>
        </is>
      </c>
      <c r="C20" s="5" t="inlineStr">
        <is>
          <t>Reason</t>
        </is>
      </c>
      <c r="D20" s="5" t="inlineStr">
        <is>
          <t>Category</t>
        </is>
      </c>
      <c r="E20" s="5" t="inlineStr">
        <is>
          <t>Stop time (min)</t>
        </is>
      </c>
      <c r="F20" s="5" t="inlineStr">
        <is>
          <t>Stops</t>
        </is>
      </c>
      <c r="G20" s="5" t="inlineStr">
        <is>
          <t>Share</t>
        </is>
      </c>
      <c r="H20" s="5" t="inlineStr">
        <is>
          <t>Cumulative share</t>
        </is>
      </c>
      <c r="I20" s="5" t="inlineStr">
        <is>
          <t>Fix first</t>
        </is>
      </c>
      <c r="N20" t="inlineStr">
        <is>
          <t>Stop time (min)</t>
        </is>
      </c>
      <c r="O20" t="inlineStr">
        <is>
          <t>Cumulative share</t>
        </is>
      </c>
    </row>
    <row r="21">
      <c r="A21" s="22" t="n">
        <v>1</v>
      </c>
      <c r="B21" s="13">
        <f>LARGE(Reasons!$G$6:$G$45,A21)</f>
        <v/>
      </c>
      <c r="C21" s="23">
        <f>IF(B21&lt;0,"",INDEX(Reasons!$B$6:$B$45,MATCH(B21,Reasons!$G$6:$G$45,0)))</f>
        <v/>
      </c>
      <c r="D21" s="23">
        <f>IF(B21&lt;0,"",INDEX(Reasons!$C$6:$C$45,MATCH(B21,Reasons!$G$6:$G$45,0)))</f>
        <v/>
      </c>
      <c r="E21" s="24">
        <f>IF(B21&lt;0,"",INDEX(Reasons!$E$6:$E$45,MATCH(B21,Reasons!$G$6:$G$45,0)))</f>
        <v/>
      </c>
      <c r="F21" s="24">
        <f>IF(B21&lt;0,"",INDEX(Reasons!$F$6:$F$45,MATCH(B21,Reasons!$G$6:$G$45,0)))</f>
        <v/>
      </c>
      <c r="G21" s="25">
        <f>IF(OR(E21="",$D$12=0),"",E21/$D$12)</f>
        <v/>
      </c>
      <c r="H21" s="25">
        <f>IF(OR(E21="",$D$12=0),"",SUM($E$21:E21)/$D$12)</f>
        <v/>
      </c>
      <c r="I21" s="26">
        <f>IF(AND(A21&lt;=5,C21&lt;&gt;""),"Top 5","")</f>
        <v/>
      </c>
      <c r="N21" s="27">
        <f>IF(E21="",NA(),E21)</f>
        <v/>
      </c>
      <c r="O21" s="28">
        <f>IF(H21="",NA(),H21)</f>
        <v/>
      </c>
    </row>
    <row r="22">
      <c r="A22" s="22" t="n">
        <v>2</v>
      </c>
      <c r="B22" s="13">
        <f>LARGE(Reasons!$G$6:$G$45,A22)</f>
        <v/>
      </c>
      <c r="C22" s="23">
        <f>IF(B22&lt;0,"",INDEX(Reasons!$B$6:$B$45,MATCH(B22,Reasons!$G$6:$G$45,0)))</f>
        <v/>
      </c>
      <c r="D22" s="23">
        <f>IF(B22&lt;0,"",INDEX(Reasons!$C$6:$C$45,MATCH(B22,Reasons!$G$6:$G$45,0)))</f>
        <v/>
      </c>
      <c r="E22" s="24">
        <f>IF(B22&lt;0,"",INDEX(Reasons!$E$6:$E$45,MATCH(B22,Reasons!$G$6:$G$45,0)))</f>
        <v/>
      </c>
      <c r="F22" s="24">
        <f>IF(B22&lt;0,"",INDEX(Reasons!$F$6:$F$45,MATCH(B22,Reasons!$G$6:$G$45,0)))</f>
        <v/>
      </c>
      <c r="G22" s="25">
        <f>IF(OR(E22="",$D$12=0),"",E22/$D$12)</f>
        <v/>
      </c>
      <c r="H22" s="25">
        <f>IF(OR(E22="",$D$12=0),"",SUM($E$21:E22)/$D$12)</f>
        <v/>
      </c>
      <c r="I22" s="26">
        <f>IF(AND(A22&lt;=5,C22&lt;&gt;""),"Top 5","")</f>
        <v/>
      </c>
      <c r="N22" s="27">
        <f>IF(E22="",NA(),E22)</f>
        <v/>
      </c>
      <c r="O22" s="28">
        <f>IF(H22="",NA(),H22)</f>
        <v/>
      </c>
    </row>
    <row r="23">
      <c r="A23" s="22" t="n">
        <v>3</v>
      </c>
      <c r="B23" s="13">
        <f>LARGE(Reasons!$G$6:$G$45,A23)</f>
        <v/>
      </c>
      <c r="C23" s="23">
        <f>IF(B23&lt;0,"",INDEX(Reasons!$B$6:$B$45,MATCH(B23,Reasons!$G$6:$G$45,0)))</f>
        <v/>
      </c>
      <c r="D23" s="23">
        <f>IF(B23&lt;0,"",INDEX(Reasons!$C$6:$C$45,MATCH(B23,Reasons!$G$6:$G$45,0)))</f>
        <v/>
      </c>
      <c r="E23" s="24">
        <f>IF(B23&lt;0,"",INDEX(Reasons!$E$6:$E$45,MATCH(B23,Reasons!$G$6:$G$45,0)))</f>
        <v/>
      </c>
      <c r="F23" s="24">
        <f>IF(B23&lt;0,"",INDEX(Reasons!$F$6:$F$45,MATCH(B23,Reasons!$G$6:$G$45,0)))</f>
        <v/>
      </c>
      <c r="G23" s="25">
        <f>IF(OR(E23="",$D$12=0),"",E23/$D$12)</f>
        <v/>
      </c>
      <c r="H23" s="25">
        <f>IF(OR(E23="",$D$12=0),"",SUM($E$21:E23)/$D$12)</f>
        <v/>
      </c>
      <c r="I23" s="26">
        <f>IF(AND(A23&lt;=5,C23&lt;&gt;""),"Top 5","")</f>
        <v/>
      </c>
      <c r="N23" s="27">
        <f>IF(E23="",NA(),E23)</f>
        <v/>
      </c>
      <c r="O23" s="28">
        <f>IF(H23="",NA(),H23)</f>
        <v/>
      </c>
    </row>
    <row r="24">
      <c r="A24" s="22" t="n">
        <v>4</v>
      </c>
      <c r="B24" s="13">
        <f>LARGE(Reasons!$G$6:$G$45,A24)</f>
        <v/>
      </c>
      <c r="C24" s="23">
        <f>IF(B24&lt;0,"",INDEX(Reasons!$B$6:$B$45,MATCH(B24,Reasons!$G$6:$G$45,0)))</f>
        <v/>
      </c>
      <c r="D24" s="23">
        <f>IF(B24&lt;0,"",INDEX(Reasons!$C$6:$C$45,MATCH(B24,Reasons!$G$6:$G$45,0)))</f>
        <v/>
      </c>
      <c r="E24" s="24">
        <f>IF(B24&lt;0,"",INDEX(Reasons!$E$6:$E$45,MATCH(B24,Reasons!$G$6:$G$45,0)))</f>
        <v/>
      </c>
      <c r="F24" s="24">
        <f>IF(B24&lt;0,"",INDEX(Reasons!$F$6:$F$45,MATCH(B24,Reasons!$G$6:$G$45,0)))</f>
        <v/>
      </c>
      <c r="G24" s="25">
        <f>IF(OR(E24="",$D$12=0),"",E24/$D$12)</f>
        <v/>
      </c>
      <c r="H24" s="25">
        <f>IF(OR(E24="",$D$12=0),"",SUM($E$21:E24)/$D$12)</f>
        <v/>
      </c>
      <c r="I24" s="26">
        <f>IF(AND(A24&lt;=5,C24&lt;&gt;""),"Top 5","")</f>
        <v/>
      </c>
      <c r="N24" s="27">
        <f>IF(E24="",NA(),E24)</f>
        <v/>
      </c>
      <c r="O24" s="28">
        <f>IF(H24="",NA(),H24)</f>
        <v/>
      </c>
    </row>
    <row r="25">
      <c r="A25" s="22" t="n">
        <v>5</v>
      </c>
      <c r="B25" s="13">
        <f>LARGE(Reasons!$G$6:$G$45,A25)</f>
        <v/>
      </c>
      <c r="C25" s="23">
        <f>IF(B25&lt;0,"",INDEX(Reasons!$B$6:$B$45,MATCH(B25,Reasons!$G$6:$G$45,0)))</f>
        <v/>
      </c>
      <c r="D25" s="23">
        <f>IF(B25&lt;0,"",INDEX(Reasons!$C$6:$C$45,MATCH(B25,Reasons!$G$6:$G$45,0)))</f>
        <v/>
      </c>
      <c r="E25" s="24">
        <f>IF(B25&lt;0,"",INDEX(Reasons!$E$6:$E$45,MATCH(B25,Reasons!$G$6:$G$45,0)))</f>
        <v/>
      </c>
      <c r="F25" s="24">
        <f>IF(B25&lt;0,"",INDEX(Reasons!$F$6:$F$45,MATCH(B25,Reasons!$G$6:$G$45,0)))</f>
        <v/>
      </c>
      <c r="G25" s="25">
        <f>IF(OR(E25="",$D$12=0),"",E25/$D$12)</f>
        <v/>
      </c>
      <c r="H25" s="25">
        <f>IF(OR(E25="",$D$12=0),"",SUM($E$21:E25)/$D$12)</f>
        <v/>
      </c>
      <c r="I25" s="26">
        <f>IF(AND(A25&lt;=5,C25&lt;&gt;""),"Top 5","")</f>
        <v/>
      </c>
      <c r="N25" s="27">
        <f>IF(E25="",NA(),E25)</f>
        <v/>
      </c>
      <c r="O25" s="28">
        <f>IF(H25="",NA(),H25)</f>
        <v/>
      </c>
    </row>
    <row r="26">
      <c r="A26" s="7" t="n">
        <v>6</v>
      </c>
      <c r="B26" s="13">
        <f>LARGE(Reasons!$G$6:$G$45,A26)</f>
        <v/>
      </c>
      <c r="C26" s="11">
        <f>IF(B26&lt;0,"",INDEX(Reasons!$B$6:$B$45,MATCH(B26,Reasons!$G$6:$G$45,0)))</f>
        <v/>
      </c>
      <c r="D26" s="11">
        <f>IF(B26&lt;0,"",INDEX(Reasons!$C$6:$C$45,MATCH(B26,Reasons!$G$6:$G$45,0)))</f>
        <v/>
      </c>
      <c r="E26" s="12">
        <f>IF(B26&lt;0,"",INDEX(Reasons!$E$6:$E$45,MATCH(B26,Reasons!$G$6:$G$45,0)))</f>
        <v/>
      </c>
      <c r="F26" s="12">
        <f>IF(B26&lt;0,"",INDEX(Reasons!$F$6:$F$45,MATCH(B26,Reasons!$G$6:$G$45,0)))</f>
        <v/>
      </c>
      <c r="G26" s="29">
        <f>IF(OR(E26="",$D$12=0),"",E26/$D$12)</f>
        <v/>
      </c>
      <c r="H26" s="29">
        <f>IF(OR(E26="",$D$12=0),"",SUM($E$21:E26)/$D$12)</f>
        <v/>
      </c>
      <c r="I26" s="30">
        <f>IF(AND(A26&lt;=5,C26&lt;&gt;""),"Top 5","")</f>
        <v/>
      </c>
      <c r="N26" s="27">
        <f>IF(E26="",NA(),E26)</f>
        <v/>
      </c>
      <c r="O26" s="28">
        <f>IF(H26="",NA(),H26)</f>
        <v/>
      </c>
    </row>
    <row r="27">
      <c r="A27" s="7" t="n">
        <v>7</v>
      </c>
      <c r="B27" s="13">
        <f>LARGE(Reasons!$G$6:$G$45,A27)</f>
        <v/>
      </c>
      <c r="C27" s="11">
        <f>IF(B27&lt;0,"",INDEX(Reasons!$B$6:$B$45,MATCH(B27,Reasons!$G$6:$G$45,0)))</f>
        <v/>
      </c>
      <c r="D27" s="11">
        <f>IF(B27&lt;0,"",INDEX(Reasons!$C$6:$C$45,MATCH(B27,Reasons!$G$6:$G$45,0)))</f>
        <v/>
      </c>
      <c r="E27" s="12">
        <f>IF(B27&lt;0,"",INDEX(Reasons!$E$6:$E$45,MATCH(B27,Reasons!$G$6:$G$45,0)))</f>
        <v/>
      </c>
      <c r="F27" s="12">
        <f>IF(B27&lt;0,"",INDEX(Reasons!$F$6:$F$45,MATCH(B27,Reasons!$G$6:$G$45,0)))</f>
        <v/>
      </c>
      <c r="G27" s="29">
        <f>IF(OR(E27="",$D$12=0),"",E27/$D$12)</f>
        <v/>
      </c>
      <c r="H27" s="29">
        <f>IF(OR(E27="",$D$12=0),"",SUM($E$21:E27)/$D$12)</f>
        <v/>
      </c>
      <c r="I27" s="30">
        <f>IF(AND(A27&lt;=5,C27&lt;&gt;""),"Top 5","")</f>
        <v/>
      </c>
      <c r="N27" s="27">
        <f>IF(E27="",NA(),E27)</f>
        <v/>
      </c>
      <c r="O27" s="28">
        <f>IF(H27="",NA(),H27)</f>
        <v/>
      </c>
    </row>
    <row r="28">
      <c r="A28" s="7" t="n">
        <v>8</v>
      </c>
      <c r="B28" s="13">
        <f>LARGE(Reasons!$G$6:$G$45,A28)</f>
        <v/>
      </c>
      <c r="C28" s="11">
        <f>IF(B28&lt;0,"",INDEX(Reasons!$B$6:$B$45,MATCH(B28,Reasons!$G$6:$G$45,0)))</f>
        <v/>
      </c>
      <c r="D28" s="11">
        <f>IF(B28&lt;0,"",INDEX(Reasons!$C$6:$C$45,MATCH(B28,Reasons!$G$6:$G$45,0)))</f>
        <v/>
      </c>
      <c r="E28" s="12">
        <f>IF(B28&lt;0,"",INDEX(Reasons!$E$6:$E$45,MATCH(B28,Reasons!$G$6:$G$45,0)))</f>
        <v/>
      </c>
      <c r="F28" s="12">
        <f>IF(B28&lt;0,"",INDEX(Reasons!$F$6:$F$45,MATCH(B28,Reasons!$G$6:$G$45,0)))</f>
        <v/>
      </c>
      <c r="G28" s="29">
        <f>IF(OR(E28="",$D$12=0),"",E28/$D$12)</f>
        <v/>
      </c>
      <c r="H28" s="29">
        <f>IF(OR(E28="",$D$12=0),"",SUM($E$21:E28)/$D$12)</f>
        <v/>
      </c>
      <c r="I28" s="30">
        <f>IF(AND(A28&lt;=5,C28&lt;&gt;""),"Top 5","")</f>
        <v/>
      </c>
      <c r="N28" s="27">
        <f>IF(E28="",NA(),E28)</f>
        <v/>
      </c>
      <c r="O28" s="28">
        <f>IF(H28="",NA(),H28)</f>
        <v/>
      </c>
    </row>
    <row r="29">
      <c r="A29" s="7" t="n">
        <v>9</v>
      </c>
      <c r="B29" s="13">
        <f>LARGE(Reasons!$G$6:$G$45,A29)</f>
        <v/>
      </c>
      <c r="C29" s="11">
        <f>IF(B29&lt;0,"",INDEX(Reasons!$B$6:$B$45,MATCH(B29,Reasons!$G$6:$G$45,0)))</f>
        <v/>
      </c>
      <c r="D29" s="11">
        <f>IF(B29&lt;0,"",INDEX(Reasons!$C$6:$C$45,MATCH(B29,Reasons!$G$6:$G$45,0)))</f>
        <v/>
      </c>
      <c r="E29" s="12">
        <f>IF(B29&lt;0,"",INDEX(Reasons!$E$6:$E$45,MATCH(B29,Reasons!$G$6:$G$45,0)))</f>
        <v/>
      </c>
      <c r="F29" s="12">
        <f>IF(B29&lt;0,"",INDEX(Reasons!$F$6:$F$45,MATCH(B29,Reasons!$G$6:$G$45,0)))</f>
        <v/>
      </c>
      <c r="G29" s="29">
        <f>IF(OR(E29="",$D$12=0),"",E29/$D$12)</f>
        <v/>
      </c>
      <c r="H29" s="29">
        <f>IF(OR(E29="",$D$12=0),"",SUM($E$21:E29)/$D$12)</f>
        <v/>
      </c>
      <c r="I29" s="30">
        <f>IF(AND(A29&lt;=5,C29&lt;&gt;""),"Top 5","")</f>
        <v/>
      </c>
      <c r="N29" s="27">
        <f>IF(E29="",NA(),E29)</f>
        <v/>
      </c>
      <c r="O29" s="28">
        <f>IF(H29="",NA(),H29)</f>
        <v/>
      </c>
    </row>
    <row r="30">
      <c r="A30" s="7" t="n">
        <v>10</v>
      </c>
      <c r="B30" s="13">
        <f>LARGE(Reasons!$G$6:$G$45,A30)</f>
        <v/>
      </c>
      <c r="C30" s="11">
        <f>IF(B30&lt;0,"",INDEX(Reasons!$B$6:$B$45,MATCH(B30,Reasons!$G$6:$G$45,0)))</f>
        <v/>
      </c>
      <c r="D30" s="11">
        <f>IF(B30&lt;0,"",INDEX(Reasons!$C$6:$C$45,MATCH(B30,Reasons!$G$6:$G$45,0)))</f>
        <v/>
      </c>
      <c r="E30" s="12">
        <f>IF(B30&lt;0,"",INDEX(Reasons!$E$6:$E$45,MATCH(B30,Reasons!$G$6:$G$45,0)))</f>
        <v/>
      </c>
      <c r="F30" s="12">
        <f>IF(B30&lt;0,"",INDEX(Reasons!$F$6:$F$45,MATCH(B30,Reasons!$G$6:$G$45,0)))</f>
        <v/>
      </c>
      <c r="G30" s="29">
        <f>IF(OR(E30="",$D$12=0),"",E30/$D$12)</f>
        <v/>
      </c>
      <c r="H30" s="29">
        <f>IF(OR(E30="",$D$12=0),"",SUM($E$21:E30)/$D$12)</f>
        <v/>
      </c>
      <c r="I30" s="30">
        <f>IF(AND(A30&lt;=5,C30&lt;&gt;""),"Top 5","")</f>
        <v/>
      </c>
      <c r="N30" s="27">
        <f>IF(E30="",NA(),E30)</f>
        <v/>
      </c>
      <c r="O30" s="28">
        <f>IF(H30="",NA(),H30)</f>
        <v/>
      </c>
    </row>
    <row r="31">
      <c r="A31" s="7" t="n">
        <v>11</v>
      </c>
      <c r="B31" s="13">
        <f>LARGE(Reasons!$G$6:$G$45,A31)</f>
        <v/>
      </c>
      <c r="C31" s="11">
        <f>IF(B31&lt;0,"",INDEX(Reasons!$B$6:$B$45,MATCH(B31,Reasons!$G$6:$G$45,0)))</f>
        <v/>
      </c>
      <c r="D31" s="11">
        <f>IF(B31&lt;0,"",INDEX(Reasons!$C$6:$C$45,MATCH(B31,Reasons!$G$6:$G$45,0)))</f>
        <v/>
      </c>
      <c r="E31" s="12">
        <f>IF(B31&lt;0,"",INDEX(Reasons!$E$6:$E$45,MATCH(B31,Reasons!$G$6:$G$45,0)))</f>
        <v/>
      </c>
      <c r="F31" s="12">
        <f>IF(B31&lt;0,"",INDEX(Reasons!$F$6:$F$45,MATCH(B31,Reasons!$G$6:$G$45,0)))</f>
        <v/>
      </c>
      <c r="G31" s="29">
        <f>IF(OR(E31="",$D$12=0),"",E31/$D$12)</f>
        <v/>
      </c>
      <c r="H31" s="29">
        <f>IF(OR(E31="",$D$12=0),"",SUM($E$21:E31)/$D$12)</f>
        <v/>
      </c>
      <c r="I31" s="30">
        <f>IF(AND(A31&lt;=5,C31&lt;&gt;""),"Top 5","")</f>
        <v/>
      </c>
      <c r="N31" s="27">
        <f>IF(E31="",NA(),E31)</f>
        <v/>
      </c>
      <c r="O31" s="28">
        <f>IF(H31="",NA(),H31)</f>
        <v/>
      </c>
    </row>
    <row r="32">
      <c r="A32" s="7" t="n">
        <v>12</v>
      </c>
      <c r="B32" s="13">
        <f>LARGE(Reasons!$G$6:$G$45,A32)</f>
        <v/>
      </c>
      <c r="C32" s="11">
        <f>IF(B32&lt;0,"",INDEX(Reasons!$B$6:$B$45,MATCH(B32,Reasons!$G$6:$G$45,0)))</f>
        <v/>
      </c>
      <c r="D32" s="11">
        <f>IF(B32&lt;0,"",INDEX(Reasons!$C$6:$C$45,MATCH(B32,Reasons!$G$6:$G$45,0)))</f>
        <v/>
      </c>
      <c r="E32" s="12">
        <f>IF(B32&lt;0,"",INDEX(Reasons!$E$6:$E$45,MATCH(B32,Reasons!$G$6:$G$45,0)))</f>
        <v/>
      </c>
      <c r="F32" s="12">
        <f>IF(B32&lt;0,"",INDEX(Reasons!$F$6:$F$45,MATCH(B32,Reasons!$G$6:$G$45,0)))</f>
        <v/>
      </c>
      <c r="G32" s="29">
        <f>IF(OR(E32="",$D$12=0),"",E32/$D$12)</f>
        <v/>
      </c>
      <c r="H32" s="29">
        <f>IF(OR(E32="",$D$12=0),"",SUM($E$21:E32)/$D$12)</f>
        <v/>
      </c>
      <c r="I32" s="30">
        <f>IF(AND(A32&lt;=5,C32&lt;&gt;""),"Top 5","")</f>
        <v/>
      </c>
      <c r="N32" s="27">
        <f>IF(E32="",NA(),E32)</f>
        <v/>
      </c>
      <c r="O32" s="28">
        <f>IF(H32="",NA(),H32)</f>
        <v/>
      </c>
    </row>
    <row r="33">
      <c r="A33" s="7" t="n">
        <v>13</v>
      </c>
      <c r="B33" s="13">
        <f>LARGE(Reasons!$G$6:$G$45,A33)</f>
        <v/>
      </c>
      <c r="C33" s="11">
        <f>IF(B33&lt;0,"",INDEX(Reasons!$B$6:$B$45,MATCH(B33,Reasons!$G$6:$G$45,0)))</f>
        <v/>
      </c>
      <c r="D33" s="11">
        <f>IF(B33&lt;0,"",INDEX(Reasons!$C$6:$C$45,MATCH(B33,Reasons!$G$6:$G$45,0)))</f>
        <v/>
      </c>
      <c r="E33" s="12">
        <f>IF(B33&lt;0,"",INDEX(Reasons!$E$6:$E$45,MATCH(B33,Reasons!$G$6:$G$45,0)))</f>
        <v/>
      </c>
      <c r="F33" s="12">
        <f>IF(B33&lt;0,"",INDEX(Reasons!$F$6:$F$45,MATCH(B33,Reasons!$G$6:$G$45,0)))</f>
        <v/>
      </c>
      <c r="G33" s="29">
        <f>IF(OR(E33="",$D$12=0),"",E33/$D$12)</f>
        <v/>
      </c>
      <c r="H33" s="29">
        <f>IF(OR(E33="",$D$12=0),"",SUM($E$21:E33)/$D$12)</f>
        <v/>
      </c>
      <c r="I33" s="30">
        <f>IF(AND(A33&lt;=5,C33&lt;&gt;""),"Top 5","")</f>
        <v/>
      </c>
      <c r="N33" s="27">
        <f>IF(E33="",NA(),E33)</f>
        <v/>
      </c>
      <c r="O33" s="28">
        <f>IF(H33="",NA(),H33)</f>
        <v/>
      </c>
    </row>
    <row r="34">
      <c r="A34" s="7" t="n">
        <v>14</v>
      </c>
      <c r="B34" s="13">
        <f>LARGE(Reasons!$G$6:$G$45,A34)</f>
        <v/>
      </c>
      <c r="C34" s="11">
        <f>IF(B34&lt;0,"",INDEX(Reasons!$B$6:$B$45,MATCH(B34,Reasons!$G$6:$G$45,0)))</f>
        <v/>
      </c>
      <c r="D34" s="11">
        <f>IF(B34&lt;0,"",INDEX(Reasons!$C$6:$C$45,MATCH(B34,Reasons!$G$6:$G$45,0)))</f>
        <v/>
      </c>
      <c r="E34" s="12">
        <f>IF(B34&lt;0,"",INDEX(Reasons!$E$6:$E$45,MATCH(B34,Reasons!$G$6:$G$45,0)))</f>
        <v/>
      </c>
      <c r="F34" s="12">
        <f>IF(B34&lt;0,"",INDEX(Reasons!$F$6:$F$45,MATCH(B34,Reasons!$G$6:$G$45,0)))</f>
        <v/>
      </c>
      <c r="G34" s="29">
        <f>IF(OR(E34="",$D$12=0),"",E34/$D$12)</f>
        <v/>
      </c>
      <c r="H34" s="29">
        <f>IF(OR(E34="",$D$12=0),"",SUM($E$21:E34)/$D$12)</f>
        <v/>
      </c>
      <c r="I34" s="30">
        <f>IF(AND(A34&lt;=5,C34&lt;&gt;""),"Top 5","")</f>
        <v/>
      </c>
      <c r="N34" s="27">
        <f>IF(E34="",NA(),E34)</f>
        <v/>
      </c>
      <c r="O34" s="28">
        <f>IF(H34="",NA(),H34)</f>
        <v/>
      </c>
    </row>
    <row r="35">
      <c r="A35" s="7" t="n">
        <v>15</v>
      </c>
      <c r="B35" s="13">
        <f>LARGE(Reasons!$G$6:$G$45,A35)</f>
        <v/>
      </c>
      <c r="C35" s="11">
        <f>IF(B35&lt;0,"",INDEX(Reasons!$B$6:$B$45,MATCH(B35,Reasons!$G$6:$G$45,0)))</f>
        <v/>
      </c>
      <c r="D35" s="11">
        <f>IF(B35&lt;0,"",INDEX(Reasons!$C$6:$C$45,MATCH(B35,Reasons!$G$6:$G$45,0)))</f>
        <v/>
      </c>
      <c r="E35" s="12">
        <f>IF(B35&lt;0,"",INDEX(Reasons!$E$6:$E$45,MATCH(B35,Reasons!$G$6:$G$45,0)))</f>
        <v/>
      </c>
      <c r="F35" s="12">
        <f>IF(B35&lt;0,"",INDEX(Reasons!$F$6:$F$45,MATCH(B35,Reasons!$G$6:$G$45,0)))</f>
        <v/>
      </c>
      <c r="G35" s="29">
        <f>IF(OR(E35="",$D$12=0),"",E35/$D$12)</f>
        <v/>
      </c>
      <c r="H35" s="29">
        <f>IF(OR(E35="",$D$12=0),"",SUM($E$21:E35)/$D$12)</f>
        <v/>
      </c>
      <c r="I35" s="30">
        <f>IF(AND(A35&lt;=5,C35&lt;&gt;""),"Top 5","")</f>
        <v/>
      </c>
      <c r="N35" s="27">
        <f>IF(E35="",NA(),E35)</f>
        <v/>
      </c>
      <c r="O35" s="28">
        <f>IF(H35="",NA(),H35)</f>
        <v/>
      </c>
    </row>
    <row r="36">
      <c r="C36" s="2" t="inlineStr">
        <is>
          <t>The 15 largest reasons are ranked here, and the Pareto chart at the top of the sheet shows the first 10. Planned stops left out of planned production time are not ranked.</t>
        </is>
      </c>
    </row>
    <row r="38">
      <c r="C38" s="17" t="inlineStr">
        <is>
          <t>By machine</t>
        </is>
      </c>
    </row>
    <row r="39" ht="28" customHeight="1">
      <c r="C39" s="31" t="inlineStr">
        <is>
          <t>Overwrite the six sample machines with your own and the planned production time of each for the period you logged (yellow cells). Clear the rows you do not need: a machine left here adds its planned time to All machines.</t>
        </is>
      </c>
    </row>
    <row r="40" ht="46" customHeight="1">
      <c r="C40" s="5" t="inlineStr">
        <is>
          <t>Machine</t>
        </is>
      </c>
      <c r="D40" s="5" t="inlineStr">
        <is>
          <t>Planned production time in the period (min)</t>
        </is>
      </c>
      <c r="E40" s="5" t="inlineStr">
        <is>
          <t>Stops</t>
        </is>
      </c>
      <c r="F40" s="5" t="inlineStr">
        <is>
          <t>Stop time (min)</t>
        </is>
      </c>
      <c r="G40" s="5" t="inlineStr">
        <is>
          <t>Counted against availability (min)</t>
        </is>
      </c>
      <c r="H40" s="5" t="inlineStr">
        <is>
          <t>Breakdowns</t>
        </is>
      </c>
      <c r="I40" s="5" t="inlineStr">
        <is>
          <t>Breakdown time (min)</t>
        </is>
      </c>
      <c r="J40" s="5" t="inlineStr">
        <is>
          <t>MTTR (min)</t>
        </is>
      </c>
      <c r="K40" s="5" t="inlineStr">
        <is>
          <t>Run time (min)</t>
        </is>
      </c>
      <c r="L40" s="5" t="inlineStr">
        <is>
          <t>Availability</t>
        </is>
      </c>
      <c r="M40" s="5" t="inlineStr">
        <is>
          <t>MTBF (min)</t>
        </is>
      </c>
    </row>
    <row r="41">
      <c r="C41" s="32" t="inlineStr">
        <is>
          <t>Filler</t>
        </is>
      </c>
      <c r="D41" s="33" t="n">
        <v>4500</v>
      </c>
      <c r="E41" s="12">
        <f>IF(C41="","",COUNTIFS('Downtime log'!$D$5:$D$504,C41,'Downtime log'!$G$5:$G$504,"&gt;=0"))</f>
        <v/>
      </c>
      <c r="F41" s="12">
        <f>IF(C41="","",SUMIFS('Downtime log'!$G$5:$G$504,'Downtime log'!$D$5:$D$504,C41))</f>
        <v/>
      </c>
      <c r="G41" s="12">
        <f>IF(C41="","",F41-SUMIFS('Downtime log'!$G$5:$G$504,'Downtime log'!$D$5:$D$504,C41,'Downtime log'!$J$5:$J$504,"Planned stop (excluded)"))</f>
        <v/>
      </c>
      <c r="H41" s="12">
        <f>IF(C41="","",COUNTIFS('Downtime log'!$D$5:$D$504,C41,'Downtime log'!$J$5:$J$504,"Breakdown"))</f>
        <v/>
      </c>
      <c r="I41" s="12">
        <f>IF(C41="","",SUMIFS('Downtime log'!$G$5:$G$504,'Downtime log'!$D$5:$D$504,C41,'Downtime log'!$J$5:$J$504,"Breakdown"))</f>
        <v/>
      </c>
      <c r="J41" s="34">
        <f>IF(N(H41)=0,"",I41/H41)</f>
        <v/>
      </c>
      <c r="K41" s="12">
        <f>IF(N(D41)=0,"",D41-G41)</f>
        <v/>
      </c>
      <c r="L41" s="29">
        <f>IF(K41="","",K41/D41)</f>
        <v/>
      </c>
      <c r="M41" s="12">
        <f>IF(OR(K41="",N(H41)=0),"",K41/H41)</f>
        <v/>
      </c>
    </row>
    <row r="42">
      <c r="C42" s="32" t="inlineStr">
        <is>
          <t>Capper</t>
        </is>
      </c>
      <c r="D42" s="33" t="n">
        <v>4500</v>
      </c>
      <c r="E42" s="12">
        <f>IF(C42="","",COUNTIFS('Downtime log'!$D$5:$D$504,C42,'Downtime log'!$G$5:$G$504,"&gt;=0"))</f>
        <v/>
      </c>
      <c r="F42" s="12">
        <f>IF(C42="","",SUMIFS('Downtime log'!$G$5:$G$504,'Downtime log'!$D$5:$D$504,C42))</f>
        <v/>
      </c>
      <c r="G42" s="12">
        <f>IF(C42="","",F42-SUMIFS('Downtime log'!$G$5:$G$504,'Downtime log'!$D$5:$D$504,C42,'Downtime log'!$J$5:$J$504,"Planned stop (excluded)"))</f>
        <v/>
      </c>
      <c r="H42" s="12">
        <f>IF(C42="","",COUNTIFS('Downtime log'!$D$5:$D$504,C42,'Downtime log'!$J$5:$J$504,"Breakdown"))</f>
        <v/>
      </c>
      <c r="I42" s="12">
        <f>IF(C42="","",SUMIFS('Downtime log'!$G$5:$G$504,'Downtime log'!$D$5:$D$504,C42,'Downtime log'!$J$5:$J$504,"Breakdown"))</f>
        <v/>
      </c>
      <c r="J42" s="34">
        <f>IF(N(H42)=0,"",I42/H42)</f>
        <v/>
      </c>
      <c r="K42" s="12">
        <f>IF(N(D42)=0,"",D42-G42)</f>
        <v/>
      </c>
      <c r="L42" s="29">
        <f>IF(K42="","",K42/D42)</f>
        <v/>
      </c>
      <c r="M42" s="12">
        <f>IF(OR(K42="",N(H42)=0),"",K42/H42)</f>
        <v/>
      </c>
    </row>
    <row r="43">
      <c r="C43" s="32" t="inlineStr">
        <is>
          <t>Labeller</t>
        </is>
      </c>
      <c r="D43" s="33" t="n">
        <v>4500</v>
      </c>
      <c r="E43" s="12">
        <f>IF(C43="","",COUNTIFS('Downtime log'!$D$5:$D$504,C43,'Downtime log'!$G$5:$G$504,"&gt;=0"))</f>
        <v/>
      </c>
      <c r="F43" s="12">
        <f>IF(C43="","",SUMIFS('Downtime log'!$G$5:$G$504,'Downtime log'!$D$5:$D$504,C43))</f>
        <v/>
      </c>
      <c r="G43" s="12">
        <f>IF(C43="","",F43-SUMIFS('Downtime log'!$G$5:$G$504,'Downtime log'!$D$5:$D$504,C43,'Downtime log'!$J$5:$J$504,"Planned stop (excluded)"))</f>
        <v/>
      </c>
      <c r="H43" s="12">
        <f>IF(C43="","",COUNTIFS('Downtime log'!$D$5:$D$504,C43,'Downtime log'!$J$5:$J$504,"Breakdown"))</f>
        <v/>
      </c>
      <c r="I43" s="12">
        <f>IF(C43="","",SUMIFS('Downtime log'!$G$5:$G$504,'Downtime log'!$D$5:$D$504,C43,'Downtime log'!$J$5:$J$504,"Breakdown"))</f>
        <v/>
      </c>
      <c r="J43" s="34">
        <f>IF(N(H43)=0,"",I43/H43)</f>
        <v/>
      </c>
      <c r="K43" s="12">
        <f>IF(N(D43)=0,"",D43-G43)</f>
        <v/>
      </c>
      <c r="L43" s="29">
        <f>IF(K43="","",K43/D43)</f>
        <v/>
      </c>
      <c r="M43" s="12">
        <f>IF(OR(K43="",N(H43)=0),"",K43/H43)</f>
        <v/>
      </c>
    </row>
    <row r="44">
      <c r="C44" s="32" t="inlineStr">
        <is>
          <t>Case packer</t>
        </is>
      </c>
      <c r="D44" s="33" t="n">
        <v>4500</v>
      </c>
      <c r="E44" s="12">
        <f>IF(C44="","",COUNTIFS('Downtime log'!$D$5:$D$504,C44,'Downtime log'!$G$5:$G$504,"&gt;=0"))</f>
        <v/>
      </c>
      <c r="F44" s="12">
        <f>IF(C44="","",SUMIFS('Downtime log'!$G$5:$G$504,'Downtime log'!$D$5:$D$504,C44))</f>
        <v/>
      </c>
      <c r="G44" s="12">
        <f>IF(C44="","",F44-SUMIFS('Downtime log'!$G$5:$G$504,'Downtime log'!$D$5:$D$504,C44,'Downtime log'!$J$5:$J$504,"Planned stop (excluded)"))</f>
        <v/>
      </c>
      <c r="H44" s="12">
        <f>IF(C44="","",COUNTIFS('Downtime log'!$D$5:$D$504,C44,'Downtime log'!$J$5:$J$504,"Breakdown"))</f>
        <v/>
      </c>
      <c r="I44" s="12">
        <f>IF(C44="","",SUMIFS('Downtime log'!$G$5:$G$504,'Downtime log'!$D$5:$D$504,C44,'Downtime log'!$J$5:$J$504,"Breakdown"))</f>
        <v/>
      </c>
      <c r="J44" s="34">
        <f>IF(N(H44)=0,"",I44/H44)</f>
        <v/>
      </c>
      <c r="K44" s="12">
        <f>IF(N(D44)=0,"",D44-G44)</f>
        <v/>
      </c>
      <c r="L44" s="29">
        <f>IF(K44="","",K44/D44)</f>
        <v/>
      </c>
      <c r="M44" s="12">
        <f>IF(OR(K44="",N(H44)=0),"",K44/H44)</f>
        <v/>
      </c>
    </row>
    <row r="45">
      <c r="C45" s="32" t="inlineStr">
        <is>
          <t>Palletizer</t>
        </is>
      </c>
      <c r="D45" s="33" t="n">
        <v>4500</v>
      </c>
      <c r="E45" s="12">
        <f>IF(C45="","",COUNTIFS('Downtime log'!$D$5:$D$504,C45,'Downtime log'!$G$5:$G$504,"&gt;=0"))</f>
        <v/>
      </c>
      <c r="F45" s="12">
        <f>IF(C45="","",SUMIFS('Downtime log'!$G$5:$G$504,'Downtime log'!$D$5:$D$504,C45))</f>
        <v/>
      </c>
      <c r="G45" s="12">
        <f>IF(C45="","",F45-SUMIFS('Downtime log'!$G$5:$G$504,'Downtime log'!$D$5:$D$504,C45,'Downtime log'!$J$5:$J$504,"Planned stop (excluded)"))</f>
        <v/>
      </c>
      <c r="H45" s="12">
        <f>IF(C45="","",COUNTIFS('Downtime log'!$D$5:$D$504,C45,'Downtime log'!$J$5:$J$504,"Breakdown"))</f>
        <v/>
      </c>
      <c r="I45" s="12">
        <f>IF(C45="","",SUMIFS('Downtime log'!$G$5:$G$504,'Downtime log'!$D$5:$D$504,C45,'Downtime log'!$J$5:$J$504,"Breakdown"))</f>
        <v/>
      </c>
      <c r="J45" s="34">
        <f>IF(N(H45)=0,"",I45/H45)</f>
        <v/>
      </c>
      <c r="K45" s="12">
        <f>IF(N(D45)=0,"",D45-G45)</f>
        <v/>
      </c>
      <c r="L45" s="29">
        <f>IF(K45="","",K45/D45)</f>
        <v/>
      </c>
      <c r="M45" s="12">
        <f>IF(OR(K45="",N(H45)=0),"",K45/H45)</f>
        <v/>
      </c>
    </row>
    <row r="46">
      <c r="C46" s="32" t="inlineStr">
        <is>
          <t>Stretch wrapper</t>
        </is>
      </c>
      <c r="D46" s="33" t="n">
        <v>4500</v>
      </c>
      <c r="E46" s="12">
        <f>IF(C46="","",COUNTIFS('Downtime log'!$D$5:$D$504,C46,'Downtime log'!$G$5:$G$504,"&gt;=0"))</f>
        <v/>
      </c>
      <c r="F46" s="12">
        <f>IF(C46="","",SUMIFS('Downtime log'!$G$5:$G$504,'Downtime log'!$D$5:$D$504,C46))</f>
        <v/>
      </c>
      <c r="G46" s="12">
        <f>IF(C46="","",F46-SUMIFS('Downtime log'!$G$5:$G$504,'Downtime log'!$D$5:$D$504,C46,'Downtime log'!$J$5:$J$504,"Planned stop (excluded)"))</f>
        <v/>
      </c>
      <c r="H46" s="12">
        <f>IF(C46="","",COUNTIFS('Downtime log'!$D$5:$D$504,C46,'Downtime log'!$J$5:$J$504,"Breakdown"))</f>
        <v/>
      </c>
      <c r="I46" s="12">
        <f>IF(C46="","",SUMIFS('Downtime log'!$G$5:$G$504,'Downtime log'!$D$5:$D$504,C46,'Downtime log'!$J$5:$J$504,"Breakdown"))</f>
        <v/>
      </c>
      <c r="J46" s="34">
        <f>IF(N(H46)=0,"",I46/H46)</f>
        <v/>
      </c>
      <c r="K46" s="12">
        <f>IF(N(D46)=0,"",D46-G46)</f>
        <v/>
      </c>
      <c r="L46" s="29">
        <f>IF(K46="","",K46/D46)</f>
        <v/>
      </c>
      <c r="M46" s="12">
        <f>IF(OR(K46="",N(H46)=0),"",K46/H46)</f>
        <v/>
      </c>
    </row>
    <row r="47">
      <c r="C47" s="32" t="n"/>
      <c r="D47" s="33" t="n"/>
      <c r="E47" s="12">
        <f>IF(C47="","",COUNTIFS('Downtime log'!$D$5:$D$504,C47,'Downtime log'!$G$5:$G$504,"&gt;=0"))</f>
        <v/>
      </c>
      <c r="F47" s="12">
        <f>IF(C47="","",SUMIFS('Downtime log'!$G$5:$G$504,'Downtime log'!$D$5:$D$504,C47))</f>
        <v/>
      </c>
      <c r="G47" s="12">
        <f>IF(C47="","",F47-SUMIFS('Downtime log'!$G$5:$G$504,'Downtime log'!$D$5:$D$504,C47,'Downtime log'!$J$5:$J$504,"Planned stop (excluded)"))</f>
        <v/>
      </c>
      <c r="H47" s="12">
        <f>IF(C47="","",COUNTIFS('Downtime log'!$D$5:$D$504,C47,'Downtime log'!$J$5:$J$504,"Breakdown"))</f>
        <v/>
      </c>
      <c r="I47" s="12">
        <f>IF(C47="","",SUMIFS('Downtime log'!$G$5:$G$504,'Downtime log'!$D$5:$D$504,C47,'Downtime log'!$J$5:$J$504,"Breakdown"))</f>
        <v/>
      </c>
      <c r="J47" s="34">
        <f>IF(N(H47)=0,"",I47/H47)</f>
        <v/>
      </c>
      <c r="K47" s="12">
        <f>IF(N(D47)=0,"",D47-G47)</f>
        <v/>
      </c>
      <c r="L47" s="29">
        <f>IF(K47="","",K47/D47)</f>
        <v/>
      </c>
      <c r="M47" s="12">
        <f>IF(OR(K47="",N(H47)=0),"",K47/H47)</f>
        <v/>
      </c>
    </row>
    <row r="48">
      <c r="C48" s="32" t="n"/>
      <c r="D48" s="33" t="n"/>
      <c r="E48" s="12">
        <f>IF(C48="","",COUNTIFS('Downtime log'!$D$5:$D$504,C48,'Downtime log'!$G$5:$G$504,"&gt;=0"))</f>
        <v/>
      </c>
      <c r="F48" s="12">
        <f>IF(C48="","",SUMIFS('Downtime log'!$G$5:$G$504,'Downtime log'!$D$5:$D$504,C48))</f>
        <v/>
      </c>
      <c r="G48" s="12">
        <f>IF(C48="","",F48-SUMIFS('Downtime log'!$G$5:$G$504,'Downtime log'!$D$5:$D$504,C48,'Downtime log'!$J$5:$J$504,"Planned stop (excluded)"))</f>
        <v/>
      </c>
      <c r="H48" s="12">
        <f>IF(C48="","",COUNTIFS('Downtime log'!$D$5:$D$504,C48,'Downtime log'!$J$5:$J$504,"Breakdown"))</f>
        <v/>
      </c>
      <c r="I48" s="12">
        <f>IF(C48="","",SUMIFS('Downtime log'!$G$5:$G$504,'Downtime log'!$D$5:$D$504,C48,'Downtime log'!$J$5:$J$504,"Breakdown"))</f>
        <v/>
      </c>
      <c r="J48" s="34">
        <f>IF(N(H48)=0,"",I48/H48)</f>
        <v/>
      </c>
      <c r="K48" s="12">
        <f>IF(N(D48)=0,"",D48-G48)</f>
        <v/>
      </c>
      <c r="L48" s="29">
        <f>IF(K48="","",K48/D48)</f>
        <v/>
      </c>
      <c r="M48" s="12">
        <f>IF(OR(K48="",N(H48)=0),"",K48/H48)</f>
        <v/>
      </c>
    </row>
    <row r="49">
      <c r="C49" s="32" t="n"/>
      <c r="D49" s="33" t="n"/>
      <c r="E49" s="12">
        <f>IF(C49="","",COUNTIFS('Downtime log'!$D$5:$D$504,C49,'Downtime log'!$G$5:$G$504,"&gt;=0"))</f>
        <v/>
      </c>
      <c r="F49" s="12">
        <f>IF(C49="","",SUMIFS('Downtime log'!$G$5:$G$504,'Downtime log'!$D$5:$D$504,C49))</f>
        <v/>
      </c>
      <c r="G49" s="12">
        <f>IF(C49="","",F49-SUMIFS('Downtime log'!$G$5:$G$504,'Downtime log'!$D$5:$D$504,C49,'Downtime log'!$J$5:$J$504,"Planned stop (excluded)"))</f>
        <v/>
      </c>
      <c r="H49" s="12">
        <f>IF(C49="","",COUNTIFS('Downtime log'!$D$5:$D$504,C49,'Downtime log'!$J$5:$J$504,"Breakdown"))</f>
        <v/>
      </c>
      <c r="I49" s="12">
        <f>IF(C49="","",SUMIFS('Downtime log'!$G$5:$G$504,'Downtime log'!$D$5:$D$504,C49,'Downtime log'!$J$5:$J$504,"Breakdown"))</f>
        <v/>
      </c>
      <c r="J49" s="34">
        <f>IF(N(H49)=0,"",I49/H49)</f>
        <v/>
      </c>
      <c r="K49" s="12">
        <f>IF(N(D49)=0,"",D49-G49)</f>
        <v/>
      </c>
      <c r="L49" s="29">
        <f>IF(K49="","",K49/D49)</f>
        <v/>
      </c>
      <c r="M49" s="12">
        <f>IF(OR(K49="",N(H49)=0),"",K49/H49)</f>
        <v/>
      </c>
    </row>
    <row r="50">
      <c r="C50" s="32" t="n"/>
      <c r="D50" s="33" t="n"/>
      <c r="E50" s="12">
        <f>IF(C50="","",COUNTIFS('Downtime log'!$D$5:$D$504,C50,'Downtime log'!$G$5:$G$504,"&gt;=0"))</f>
        <v/>
      </c>
      <c r="F50" s="12">
        <f>IF(C50="","",SUMIFS('Downtime log'!$G$5:$G$504,'Downtime log'!$D$5:$D$504,C50))</f>
        <v/>
      </c>
      <c r="G50" s="12">
        <f>IF(C50="","",F50-SUMIFS('Downtime log'!$G$5:$G$504,'Downtime log'!$D$5:$D$504,C50,'Downtime log'!$J$5:$J$504,"Planned stop (excluded)"))</f>
        <v/>
      </c>
      <c r="H50" s="12">
        <f>IF(C50="","",COUNTIFS('Downtime log'!$D$5:$D$504,C50,'Downtime log'!$J$5:$J$504,"Breakdown"))</f>
        <v/>
      </c>
      <c r="I50" s="12">
        <f>IF(C50="","",SUMIFS('Downtime log'!$G$5:$G$504,'Downtime log'!$D$5:$D$504,C50,'Downtime log'!$J$5:$J$504,"Breakdown"))</f>
        <v/>
      </c>
      <c r="J50" s="34">
        <f>IF(N(H50)=0,"",I50/H50)</f>
        <v/>
      </c>
      <c r="K50" s="12">
        <f>IF(N(D50)=0,"",D50-G50)</f>
        <v/>
      </c>
      <c r="L50" s="29">
        <f>IF(K50="","",K50/D50)</f>
        <v/>
      </c>
      <c r="M50" s="12">
        <f>IF(OR(K50="",N(H50)=0),"",K50/H50)</f>
        <v/>
      </c>
    </row>
    <row r="51">
      <c r="C51" s="32" t="n"/>
      <c r="D51" s="33" t="n"/>
      <c r="E51" s="12">
        <f>IF(C51="","",COUNTIFS('Downtime log'!$D$5:$D$504,C51,'Downtime log'!$G$5:$G$504,"&gt;=0"))</f>
        <v/>
      </c>
      <c r="F51" s="12">
        <f>IF(C51="","",SUMIFS('Downtime log'!$G$5:$G$504,'Downtime log'!$D$5:$D$504,C51))</f>
        <v/>
      </c>
      <c r="G51" s="12">
        <f>IF(C51="","",F51-SUMIFS('Downtime log'!$G$5:$G$504,'Downtime log'!$D$5:$D$504,C51,'Downtime log'!$J$5:$J$504,"Planned stop (excluded)"))</f>
        <v/>
      </c>
      <c r="H51" s="12">
        <f>IF(C51="","",COUNTIFS('Downtime log'!$D$5:$D$504,C51,'Downtime log'!$J$5:$J$504,"Breakdown"))</f>
        <v/>
      </c>
      <c r="I51" s="12">
        <f>IF(C51="","",SUMIFS('Downtime log'!$G$5:$G$504,'Downtime log'!$D$5:$D$504,C51,'Downtime log'!$J$5:$J$504,"Breakdown"))</f>
        <v/>
      </c>
      <c r="J51" s="34">
        <f>IF(N(H51)=0,"",I51/H51)</f>
        <v/>
      </c>
      <c r="K51" s="12">
        <f>IF(N(D51)=0,"",D51-G51)</f>
        <v/>
      </c>
      <c r="L51" s="29">
        <f>IF(K51="","",K51/D51)</f>
        <v/>
      </c>
      <c r="M51" s="12">
        <f>IF(OR(K51="",N(H51)=0),"",K51/H51)</f>
        <v/>
      </c>
    </row>
    <row r="52">
      <c r="C52" s="32" t="n"/>
      <c r="D52" s="33" t="n"/>
      <c r="E52" s="12">
        <f>IF(C52="","",COUNTIFS('Downtime log'!$D$5:$D$504,C52,'Downtime log'!$G$5:$G$504,"&gt;=0"))</f>
        <v/>
      </c>
      <c r="F52" s="12">
        <f>IF(C52="","",SUMIFS('Downtime log'!$G$5:$G$504,'Downtime log'!$D$5:$D$504,C52))</f>
        <v/>
      </c>
      <c r="G52" s="12">
        <f>IF(C52="","",F52-SUMIFS('Downtime log'!$G$5:$G$504,'Downtime log'!$D$5:$D$504,C52,'Downtime log'!$J$5:$J$504,"Planned stop (excluded)"))</f>
        <v/>
      </c>
      <c r="H52" s="12">
        <f>IF(C52="","",COUNTIFS('Downtime log'!$D$5:$D$504,C52,'Downtime log'!$J$5:$J$504,"Breakdown"))</f>
        <v/>
      </c>
      <c r="I52" s="12">
        <f>IF(C52="","",SUMIFS('Downtime log'!$G$5:$G$504,'Downtime log'!$D$5:$D$504,C52,'Downtime log'!$J$5:$J$504,"Breakdown"))</f>
        <v/>
      </c>
      <c r="J52" s="34">
        <f>IF(N(H52)=0,"",I52/H52)</f>
        <v/>
      </c>
      <c r="K52" s="12">
        <f>IF(N(D52)=0,"",D52-G52)</f>
        <v/>
      </c>
      <c r="L52" s="29">
        <f>IF(K52="","",K52/D52)</f>
        <v/>
      </c>
      <c r="M52" s="12">
        <f>IF(OR(K52="",N(H52)=0),"",K52/H52)</f>
        <v/>
      </c>
    </row>
    <row r="53">
      <c r="C53" s="35" t="inlineStr">
        <is>
          <t>All machines</t>
        </is>
      </c>
      <c r="D53" s="36">
        <f>SUM(D41:D52)</f>
        <v/>
      </c>
      <c r="E53" s="36">
        <f>SUM(E41:E52)</f>
        <v/>
      </c>
      <c r="F53" s="36">
        <f>SUM(F41:F52)</f>
        <v/>
      </c>
      <c r="G53" s="36">
        <f>SUM(G41:G52)</f>
        <v/>
      </c>
      <c r="H53" s="36">
        <f>SUM(H41:H52)</f>
        <v/>
      </c>
      <c r="I53" s="36">
        <f>SUM(I41:I52)</f>
        <v/>
      </c>
      <c r="J53" s="37">
        <f>IF(H53=0,"",I53/H53)</f>
        <v/>
      </c>
      <c r="K53" s="36">
        <f>SUM(K41:K52)</f>
        <v/>
      </c>
      <c r="L53" s="38">
        <f>IF(D53=0,"",K53/D53)</f>
        <v/>
      </c>
      <c r="M53" s="36">
        <f>IF(OR(D53=0,H53=0),"",K53/H53)</f>
        <v/>
      </c>
    </row>
    <row r="54">
      <c r="C54" s="2" t="inlineStr">
        <is>
          <t>Machines in the log but not in this table are left out of these rows (the key figures still count them).</t>
        </is>
      </c>
    </row>
    <row r="57">
      <c r="C57" s="17" t="inlineStr">
        <is>
          <t>By category</t>
        </is>
      </c>
    </row>
    <row r="58" ht="34" customHeight="1">
      <c r="C58" s="5" t="inlineStr">
        <is>
          <t>Category</t>
        </is>
      </c>
      <c r="D58" s="5" t="inlineStr">
        <is>
          <t>Counts against availability?</t>
        </is>
      </c>
      <c r="E58" s="5" t="inlineStr">
        <is>
          <t>Stop time (min)</t>
        </is>
      </c>
      <c r="F58" s="5" t="inlineStr">
        <is>
          <t>Stops</t>
        </is>
      </c>
      <c r="G58" s="5" t="inlineStr">
        <is>
          <t>Share of total stop time</t>
        </is>
      </c>
    </row>
    <row r="59">
      <c r="C59" s="8" t="inlineStr">
        <is>
          <t>Breakdown</t>
        </is>
      </c>
      <c r="D59" s="7" t="inlineStr">
        <is>
          <t>Yes</t>
        </is>
      </c>
      <c r="E59" s="12">
        <f>SUMIFS('Downtime log'!$G$5:$G$504,'Downtime log'!$J$5:$J$504,C59)</f>
        <v/>
      </c>
      <c r="F59" s="12">
        <f>COUNTIFS('Downtime log'!$J$5:$J$504,C59)</f>
        <v/>
      </c>
      <c r="G59" s="29">
        <f>IF($D$7=0,"",E59/$D$7)</f>
        <v/>
      </c>
    </row>
    <row r="60">
      <c r="C60" s="8" t="inlineStr">
        <is>
          <t>Setup and changeover</t>
        </is>
      </c>
      <c r="D60" s="7" t="inlineStr">
        <is>
          <t>Yes</t>
        </is>
      </c>
      <c r="E60" s="12">
        <f>SUMIFS('Downtime log'!$G$5:$G$504,'Downtime log'!$J$5:$J$504,C60)</f>
        <v/>
      </c>
      <c r="F60" s="12">
        <f>COUNTIFS('Downtime log'!$J$5:$J$504,C60)</f>
        <v/>
      </c>
      <c r="G60" s="29">
        <f>IF($D$7=0,"",E60/$D$7)</f>
        <v/>
      </c>
    </row>
    <row r="61">
      <c r="C61" s="8" t="inlineStr">
        <is>
          <t>Minor stop</t>
        </is>
      </c>
      <c r="D61" s="7" t="inlineStr">
        <is>
          <t>Yes</t>
        </is>
      </c>
      <c r="E61" s="12">
        <f>SUMIFS('Downtime log'!$G$5:$G$504,'Downtime log'!$J$5:$J$504,C61)</f>
        <v/>
      </c>
      <c r="F61" s="12">
        <f>COUNTIFS('Downtime log'!$J$5:$J$504,C61)</f>
        <v/>
      </c>
      <c r="G61" s="29">
        <f>IF($D$7=0,"",E61/$D$7)</f>
        <v/>
      </c>
    </row>
    <row r="62">
      <c r="C62" s="8" t="inlineStr">
        <is>
          <t>Waiting</t>
        </is>
      </c>
      <c r="D62" s="7" t="inlineStr">
        <is>
          <t>Yes</t>
        </is>
      </c>
      <c r="E62" s="12">
        <f>SUMIFS('Downtime log'!$G$5:$G$504,'Downtime log'!$J$5:$J$504,C62)</f>
        <v/>
      </c>
      <c r="F62" s="12">
        <f>COUNTIFS('Downtime log'!$J$5:$J$504,C62)</f>
        <v/>
      </c>
      <c r="G62" s="29">
        <f>IF($D$7=0,"",E62/$D$7)</f>
        <v/>
      </c>
    </row>
    <row r="63">
      <c r="C63" s="8" t="inlineStr">
        <is>
          <t>Quality hold</t>
        </is>
      </c>
      <c r="D63" s="7" t="inlineStr">
        <is>
          <t>Yes</t>
        </is>
      </c>
      <c r="E63" s="12">
        <f>SUMIFS('Downtime log'!$G$5:$G$504,'Downtime log'!$J$5:$J$504,C63)</f>
        <v/>
      </c>
      <c r="F63" s="12">
        <f>COUNTIFS('Downtime log'!$J$5:$J$504,C63)</f>
        <v/>
      </c>
      <c r="G63" s="29">
        <f>IF($D$7=0,"",E63/$D$7)</f>
        <v/>
      </c>
    </row>
    <row r="64">
      <c r="C64" s="8" t="inlineStr">
        <is>
          <t>Planned stop (excluded)</t>
        </is>
      </c>
      <c r="D64" s="7" t="inlineStr">
        <is>
          <t>No</t>
        </is>
      </c>
      <c r="E64" s="12">
        <f>SUMIFS('Downtime log'!$G$5:$G$504,'Downtime log'!$J$5:$J$504,C64)</f>
        <v/>
      </c>
      <c r="F64" s="12">
        <f>COUNTIFS('Downtime log'!$J$5:$J$504,C64)</f>
        <v/>
      </c>
      <c r="G64" s="29">
        <f>IF($D$7=0,"",E64/$D$7)</f>
        <v/>
      </c>
    </row>
    <row r="65">
      <c r="C65" s="8" t="inlineStr">
        <is>
          <t>Other</t>
        </is>
      </c>
      <c r="D65" s="7" t="inlineStr">
        <is>
          <t>Yes</t>
        </is>
      </c>
      <c r="E65" s="12">
        <f>SUMIFS('Downtime log'!$G$5:$G$504,'Downtime log'!$J$5:$J$504,C65)</f>
        <v/>
      </c>
      <c r="F65" s="12">
        <f>COUNTIFS('Downtime log'!$J$5:$J$504,C65)</f>
        <v/>
      </c>
      <c r="G65" s="29">
        <f>IF($D$7=0,"",E65/$D$7)</f>
        <v/>
      </c>
    </row>
  </sheetData>
  <mergeCells count="1">
    <mergeCell ref="C39:M39"/>
  </mergeCells>
  <conditionalFormatting sqref="E21:E40">
    <cfRule type="dataBar" priority="1">
      <dataBar>
        <cfvo type="num" val="0"/>
        <cfvo type="max"/>
        <color rgb="00E5484D"/>
      </dataBar>
    </cfRule>
  </conditionalFormatting>
  <hyperlinks>
    <hyperlink xmlns:r="http://schemas.openxmlformats.org/officeDocument/2006/relationships" ref="A2" r:id="rId1"/>
  </hyperlinks>
  <pageMargins left="0.75" right="0.75" top="1" bottom="1" header="0.5" footer="0.5"/>
  <pageSetup orientation="landscape" paperSize="1" fitToHeight="0" fitToWidth="1"/>
  <drawing xmlns:r="http://schemas.openxmlformats.org/officeDocument/2006/relationships" r:id="rId2"/>
</worksheet>
</file>

<file path=xl/worksheets/sheet4.xml><?xml version="1.0" encoding="utf-8"?>
<worksheet xmlns="http://schemas.openxmlformats.org/spreadsheetml/2006/main">
  <sheetPr>
    <outlinePr summaryBelow="1" summaryRight="1"/>
    <pageSetUpPr fitToPage="1"/>
  </sheetPr>
  <dimension ref="A1:A35"/>
  <sheetViews>
    <sheetView workbookViewId="0">
      <selection activeCell="A1" sqref="A1"/>
    </sheetView>
  </sheetViews>
  <sheetFormatPr baseColWidth="8" defaultRowHeight="15"/>
  <cols>
    <col width="120" customWidth="1" min="1" max="1"/>
  </cols>
  <sheetData>
    <row r="1" ht="24" customHeight="1">
      <c r="A1" s="1" t="inlineStr">
        <is>
          <t>How to use the downtime log template</t>
        </is>
      </c>
    </row>
    <row r="2">
      <c r="A2" s="3" t="inlineStr">
        <is>
          <t>OEE Lab, free template: https://oeelab.com/downtime-log-template</t>
        </is>
      </c>
    </row>
    <row r="3" ht="22" customHeight="1">
      <c r="A3" s="39" t="inlineStr">
        <is>
          <t>Five steps</t>
        </is>
      </c>
    </row>
    <row r="4" ht="45" customHeight="1">
      <c r="A4" s="40" t="inlineStr">
        <is>
          <t>1. Delete the 20 sample rows: on the Downtime log sheet select rows 5 to 24, right click, Delete. The formulas below stay ready for 480 more stops. Then overwrite or clear the six sample machines and their planned times on the Summary sheet (cells C41 to D46).</t>
        </is>
      </c>
    </row>
    <row r="5" ht="45" customHeight="1">
      <c r="A5" s="40" t="inlineStr">
        <is>
          <t>2. On the Summary sheet, type your machine names and the planned production time of each for the period you log (the yellow cells in the By machine table). Clear the rows you do not need: a machine left in the table adds its planned time to All machines.</t>
        </is>
      </c>
    </row>
    <row r="6" ht="30" customHeight="1">
      <c r="A6" s="40" t="inlineStr">
        <is>
          <t>3. On the Reasons sheet, keep the reasons that fit, rename the rest and add your own in the empty rows. Give each reason a category.</t>
        </is>
      </c>
    </row>
    <row r="7" ht="30" customHeight="1">
      <c r="A7" s="40" t="inlineStr">
        <is>
          <t>4. Log one row per stop: date, shift, line, machine, start and end time (24 hour clock), planned or unplanned, and the reason. Duration and category fill in by themselves.</t>
        </is>
      </c>
    </row>
    <row r="8" ht="30" customHeight="1">
      <c r="A8" s="40" t="inlineStr">
        <is>
          <t>5. At the end of the week read the Summary: fix the reason at the top of the Pareto first, and open a work order for any machine whose MTTR or breakdown count keeps rising.</t>
        </is>
      </c>
    </row>
    <row r="9" ht="22" customHeight="1">
      <c r="A9" s="39" t="inlineStr">
        <is>
          <t>The columns</t>
        </is>
      </c>
    </row>
    <row r="10" ht="30" customHeight="1">
      <c r="A10" s="40" t="inlineStr">
        <is>
          <t>Date, Shift, Line, Machine: where and when the stop happened. The Machine drop-down offers the names from the Summary sheet, and you can still type a new one.</t>
        </is>
      </c>
    </row>
    <row r="11" ht="30" customHeight="1">
      <c r="A11" s="40" t="inlineStr">
        <is>
          <t>Start and End: the time the machine stopped and the time it ran again. Duration = MOD(End - Start, 1) x 1440, rounded to the minute, so a stop that runs past midnight still comes out right.</t>
        </is>
      </c>
    </row>
    <row r="12" ht="30" customHeight="1">
      <c r="A12" s="40" t="inlineStr">
        <is>
          <t>Stop type: Planned (a changeover, a break, a meeting) or Unplanned (a failure, a jam, waiting). Reason: pick from the list, which comes from the Reasons sheet. Category: looked up from the reason.</t>
        </is>
      </c>
    </row>
    <row r="13">
      <c r="A13" s="40" t="inlineStr">
        <is>
          <t>Note: what happened and what was done. One line is enough. It is what turns a repeat reason into a root cause.</t>
        </is>
      </c>
    </row>
    <row r="14" ht="22" customHeight="1">
      <c r="A14" s="39" t="inlineStr">
        <is>
          <t>The categories</t>
        </is>
      </c>
    </row>
    <row r="15">
      <c r="A15" s="40" t="inlineStr">
        <is>
          <t>Breakdown: A failure: the machine could not run until someone fixed it.</t>
        </is>
      </c>
    </row>
    <row r="16">
      <c r="A16" s="40" t="inlineStr">
        <is>
          <t>Setup and changeover: Changeovers, setups, adjustments and cleaning between products or batches.</t>
        </is>
      </c>
    </row>
    <row r="17">
      <c r="A17" s="40" t="inlineStr">
        <is>
          <t>Minor stop: Short stops cleared by the operator: jams, misfeeds, fallen product.</t>
        </is>
      </c>
    </row>
    <row r="18">
      <c r="A18" s="40" t="inlineStr">
        <is>
          <t>Waiting: The machine could run but waited: material, an operator, a blocked or starved neighbour.</t>
        </is>
      </c>
    </row>
    <row r="19">
      <c r="A19" s="40" t="inlineStr">
        <is>
          <t>Quality hold: Stopped for a quality check, a hold or sorting.</t>
        </is>
      </c>
    </row>
    <row r="20" ht="30" customHeight="1">
      <c r="A20" s="40" t="inlineStr">
        <is>
          <t>Planned stop (excluded): Breaks, meetings, no orders: left out of planned production time, so they do not lower availability.</t>
        </is>
      </c>
    </row>
    <row r="21">
      <c r="A21" s="40" t="inlineStr">
        <is>
          <t>Other: Anything else. Write a note, and add a proper reason once it repeats.</t>
        </is>
      </c>
    </row>
    <row r="22" ht="22" customHeight="1">
      <c r="A22" s="39" t="inlineStr">
        <is>
          <t>The formulas on the Summary sheet</t>
        </is>
      </c>
    </row>
    <row r="23" ht="30" customHeight="1">
      <c r="A23" s="40" t="inlineStr">
        <is>
          <t>Counted against availability = total stop time minus the planned stops that are left out of planned production time (category "Planned stop (excluded)").</t>
        </is>
      </c>
    </row>
    <row r="24" ht="30" customHeight="1">
      <c r="A24" s="40" t="inlineStr">
        <is>
          <t>Pareto: each reason's stop time is added up with SUMIFS on the Reasons sheet, ranked with LARGE, and read back with INDEX and MATCH. Cumulative share = running total / counted stop time.</t>
        </is>
      </c>
    </row>
    <row r="25" ht="30" customHeight="1">
      <c r="A25" s="40" t="inlineStr">
        <is>
          <t>MTTR = breakdown minutes / number of breakdowns. IEC 60050-192 (item 192-07-23) calls MTTR the mean time to restoration: it runs from the failure until the machine works again, so waiting for parts and people counts.</t>
        </is>
      </c>
    </row>
    <row r="26">
      <c r="A26" s="41" t="inlineStr">
        <is>
          <t>https://www.electropedia.org/iev/iev.nsf/display?openform&amp;ievref=192-07-23</t>
        </is>
      </c>
    </row>
    <row r="27" ht="30" customHeight="1">
      <c r="A27" s="40" t="inlineStr">
        <is>
          <t>Run time = planned production time - stop time counted against availability. Availability = run time / planned production time.</t>
        </is>
      </c>
    </row>
    <row r="28" ht="30" customHeight="1">
      <c r="A28" s="40" t="inlineStr">
        <is>
          <t>MTBF = run time / number of breakdowns. IEC 60050-192 (item 192-05-13) defines MTBF as the mean operating time between failures, so it counts operating time only, never calendar time.</t>
        </is>
      </c>
    </row>
    <row r="29">
      <c r="A29" s="41" t="inlineStr">
        <is>
          <t>https://www.electropedia.org/iev/iev.nsf/display?openform&amp;ievref=192-05-13</t>
        </is>
      </c>
    </row>
    <row r="30" ht="22" customHeight="1">
      <c r="A30" s="39" t="inlineStr">
        <is>
          <t>Keep going</t>
        </is>
      </c>
    </row>
    <row r="31" ht="30" customHeight="1">
      <c r="A31" s="40" t="inlineStr">
        <is>
          <t>Prefer to log stops on a phone at the machine? Open the free CMMS app (it runs in your browser and your data stays on your device):</t>
        </is>
      </c>
    </row>
    <row r="32">
      <c r="A32" s="41" t="inlineStr">
        <is>
          <t>https://oeelab.com/app</t>
        </is>
      </c>
    </row>
    <row r="33" ht="30" customHeight="1">
      <c r="A33" s="40" t="inlineStr">
        <is>
          <t>Want the stops without the typing? Fabrico tracks OEE and downtime live from PLCs, IoT sensors or AI cameras, and a technician opens the work order from the stop. Book a demo:</t>
        </is>
      </c>
    </row>
    <row r="34">
      <c r="A34" s="41" t="inlineStr">
        <is>
          <t>https://www.fabrico.io/demo/?utm_source=oeelab&amp;utm_medium=template&amp;utm_campaign=downtime-log-template&amp;utm_content=xlsx</t>
        </is>
      </c>
    </row>
    <row r="35" ht="30" customHeight="1">
      <c r="A35" s="31" t="inlineStr">
        <is>
          <t>OEE Lab, free template. Standard formulas only (SUM, SUMIFS, COUNTIFS, LARGE, INDEX, MATCH, VLOOKUP), no macros. Updated October 2026.</t>
        </is>
      </c>
    </row>
  </sheetData>
  <hyperlinks>
    <hyperlink xmlns:r="http://schemas.openxmlformats.org/officeDocument/2006/relationships" ref="A2" r:id="rId1"/>
    <hyperlink xmlns:r="http://schemas.openxmlformats.org/officeDocument/2006/relationships" ref="A26" r:id="rId2"/>
    <hyperlink xmlns:r="http://schemas.openxmlformats.org/officeDocument/2006/relationships" ref="A29" r:id="rId3"/>
    <hyperlink xmlns:r="http://schemas.openxmlformats.org/officeDocument/2006/relationships" ref="A32" r:id="rId4"/>
    <hyperlink xmlns:r="http://schemas.openxmlformats.org/officeDocument/2006/relationships" ref="A34" r:id="rId5"/>
  </hyperlinks>
  <pageMargins left="0.75" right="0.75"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OEE Lab</dc:creator>
  <dc:title>Downtime Log Template</dc:title>
  <dcterms:created xsi:type="dcterms:W3CDTF">2026-10-14T04:52:40Z</dcterms:created>
  <dcterms:modified xsi:type="dcterms:W3CDTF">2026-10-14T04:52:40Z</dcterms:modified>
</cp:coreProperties>
</file>